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150" yWindow="135" windowWidth="17235" windowHeight="8730" tabRatio="1000"/>
  </bookViews>
  <sheets>
    <sheet name="Summary Sheet" sheetId="21" r:id="rId1"/>
    <sheet name="2009" sheetId="2" r:id="rId2"/>
    <sheet name="2009 Recycle v.s. Landfill" sheetId="7" r:id="rId3"/>
    <sheet name="2009 Campus Diverted Material" sheetId="9" r:id="rId4"/>
    <sheet name="2009 Campus Roll-Off Diversion " sheetId="10" r:id="rId5"/>
    <sheet name="2010" sheetId="1" r:id="rId6"/>
    <sheet name="2010 Recycle v.s.Landfill" sheetId="6" r:id="rId7"/>
    <sheet name="2010 SUB &amp; Islands diversion" sheetId="11" r:id="rId8"/>
    <sheet name="2010 Campus Diverted " sheetId="12" r:id="rId9"/>
    <sheet name="2010 Campus Diversion" sheetId="13" r:id="rId10"/>
    <sheet name="2010 Student Housing Diversion" sheetId="14" r:id="rId11"/>
    <sheet name="2011" sheetId="3" r:id="rId12"/>
    <sheet name="2011 Recycle v.s. Landfill" sheetId="5" r:id="rId13"/>
    <sheet name="2011 Campus Diversion" sheetId="15" r:id="rId14"/>
    <sheet name="2011 Campus Roll-off Diversion" sheetId="18" r:id="rId15"/>
    <sheet name="2011 Student Housing Diversion" sheetId="16" r:id="rId16"/>
    <sheet name="2011 SUB &amp; Islands Diversion" sheetId="17" r:id="rId17"/>
    <sheet name="2012" sheetId="19" r:id="rId18"/>
    <sheet name="Waste trends 09 to 11 SQFt" sheetId="20" r:id="rId19"/>
    <sheet name="SQFT" sheetId="4" r:id="rId20"/>
  </sheets>
  <calcPr calcId="145621"/>
</workbook>
</file>

<file path=xl/calcChain.xml><?xml version="1.0" encoding="utf-8"?>
<calcChain xmlns="http://schemas.openxmlformats.org/spreadsheetml/2006/main">
  <c r="D71" i="19" l="1"/>
  <c r="C62" i="19"/>
  <c r="C63" i="19"/>
  <c r="Q6" i="21" l="1"/>
  <c r="Q5" i="21"/>
  <c r="Q4" i="21"/>
  <c r="Q3" i="21"/>
  <c r="Q2" i="21"/>
  <c r="C44" i="19" l="1"/>
  <c r="C32" i="19"/>
  <c r="C22" i="19"/>
  <c r="C11" i="19"/>
  <c r="C60" i="19"/>
  <c r="C59" i="19"/>
  <c r="C58" i="19"/>
  <c r="C55" i="19"/>
  <c r="C56" i="19" s="1"/>
  <c r="C46" i="19"/>
  <c r="C45" i="19"/>
  <c r="C41" i="19"/>
  <c r="C42" i="19" s="1"/>
  <c r="C33" i="19"/>
  <c r="C29" i="19"/>
  <c r="C30" i="19" s="1"/>
  <c r="C34" i="19"/>
  <c r="C21" i="19"/>
  <c r="C20" i="19"/>
  <c r="C17" i="19"/>
  <c r="C19" i="19" s="1"/>
  <c r="C10" i="19"/>
  <c r="C9" i="19"/>
  <c r="C6" i="19"/>
  <c r="C8" i="19" s="1"/>
  <c r="C44" i="3"/>
  <c r="D26" i="3"/>
  <c r="C33" i="3" s="1"/>
  <c r="C65" i="19" l="1"/>
  <c r="C18" i="19"/>
  <c r="C7" i="19"/>
  <c r="C31" i="19"/>
  <c r="C43" i="19"/>
  <c r="C57" i="19"/>
  <c r="C64" i="19"/>
  <c r="E55" i="1"/>
  <c r="D72" i="19" l="1"/>
  <c r="C17" i="21"/>
  <c r="D73" i="19"/>
  <c r="C18" i="21"/>
  <c r="H19" i="21" s="1"/>
  <c r="C66" i="19"/>
  <c r="D66" i="19" s="1"/>
  <c r="J55" i="4"/>
  <c r="J57" i="4" s="1"/>
  <c r="J47" i="4"/>
  <c r="J27" i="4"/>
  <c r="J41" i="4"/>
  <c r="H17" i="21" l="1"/>
  <c r="C19" i="21"/>
  <c r="C20" i="21" s="1"/>
  <c r="E73" i="19"/>
  <c r="C73" i="19"/>
  <c r="E72" i="19"/>
  <c r="C72" i="19"/>
  <c r="C77" i="19" s="1"/>
  <c r="C6" i="2"/>
  <c r="H3" i="2" s="1"/>
  <c r="H3" i="1" l="1"/>
  <c r="I3" i="1" s="1"/>
  <c r="I3" i="2"/>
  <c r="G55" i="4" l="1"/>
  <c r="E55" i="4"/>
  <c r="G47" i="4"/>
  <c r="E47" i="4"/>
  <c r="G41" i="4"/>
  <c r="E41" i="4"/>
  <c r="G27" i="4"/>
  <c r="G57" i="4" s="1"/>
  <c r="E27" i="4"/>
  <c r="E57" i="4" s="1"/>
  <c r="C27" i="4"/>
  <c r="C58" i="3" l="1"/>
  <c r="C57" i="3"/>
  <c r="J47" i="3" s="1"/>
  <c r="K47" i="3" s="1"/>
  <c r="P4" i="3" s="1"/>
  <c r="C56" i="3"/>
  <c r="J49" i="3" s="1"/>
  <c r="K49" i="3" s="1"/>
  <c r="P6" i="3" s="1"/>
  <c r="C53" i="3"/>
  <c r="H47" i="3" s="1"/>
  <c r="I47" i="3" s="1"/>
  <c r="C43" i="3"/>
  <c r="J36" i="3" s="1"/>
  <c r="K36" i="3" s="1"/>
  <c r="C42" i="3"/>
  <c r="J38" i="3" s="1"/>
  <c r="K38" i="3" s="1"/>
  <c r="C39" i="3"/>
  <c r="C28" i="3"/>
  <c r="H25" i="3" s="1"/>
  <c r="I25" i="3" s="1"/>
  <c r="C32" i="3"/>
  <c r="J25" i="3" s="1"/>
  <c r="K25" i="3" s="1"/>
  <c r="O4" i="3" s="1"/>
  <c r="C31" i="3"/>
  <c r="J27" i="3" s="1"/>
  <c r="K27" i="3" s="1"/>
  <c r="O6" i="3" s="1"/>
  <c r="C22" i="3"/>
  <c r="C21" i="3"/>
  <c r="J14" i="3" s="1"/>
  <c r="K14" i="3" s="1"/>
  <c r="N4" i="3" s="1"/>
  <c r="C20" i="3"/>
  <c r="J16" i="3" s="1"/>
  <c r="K16" i="3" s="1"/>
  <c r="N6" i="3" s="1"/>
  <c r="C17" i="3"/>
  <c r="C10" i="3"/>
  <c r="C62" i="3" s="1"/>
  <c r="C9" i="3"/>
  <c r="C7" i="3"/>
  <c r="C6" i="3"/>
  <c r="H3" i="3" s="1"/>
  <c r="I3" i="3" s="1"/>
  <c r="C11" i="3"/>
  <c r="C13" i="21" l="1"/>
  <c r="H14" i="21" s="1"/>
  <c r="G59" i="4"/>
  <c r="C54" i="3"/>
  <c r="C29" i="3"/>
  <c r="C61" i="3"/>
  <c r="J5" i="3"/>
  <c r="K5" i="3" s="1"/>
  <c r="M6" i="3" s="1"/>
  <c r="C18" i="3"/>
  <c r="H14" i="3"/>
  <c r="I14" i="3" s="1"/>
  <c r="C8" i="3"/>
  <c r="J3" i="3"/>
  <c r="K3" i="3" s="1"/>
  <c r="M4" i="3" s="1"/>
  <c r="C55" i="3"/>
  <c r="C40" i="3"/>
  <c r="H36" i="3"/>
  <c r="I36" i="3" s="1"/>
  <c r="C41" i="3"/>
  <c r="C30" i="3"/>
  <c r="C19" i="3"/>
  <c r="C55" i="4"/>
  <c r="C47" i="4"/>
  <c r="C41" i="4"/>
  <c r="C20" i="2"/>
  <c r="H14" i="2" s="1"/>
  <c r="I14" i="2" s="1"/>
  <c r="C25" i="2"/>
  <c r="C21" i="2"/>
  <c r="C24" i="2"/>
  <c r="C23" i="2"/>
  <c r="C9" i="2"/>
  <c r="J5" i="2" s="1"/>
  <c r="K5" i="2" s="1"/>
  <c r="M6" i="2" s="1"/>
  <c r="C10" i="2"/>
  <c r="J3" i="2" s="1"/>
  <c r="K3" i="2" s="1"/>
  <c r="M4" i="2" s="1"/>
  <c r="C47" i="1"/>
  <c r="C46" i="1"/>
  <c r="J39" i="1" s="1"/>
  <c r="K39" i="1" s="1"/>
  <c r="P4" i="1" s="1"/>
  <c r="C45" i="1"/>
  <c r="J41" i="1" s="1"/>
  <c r="K41" i="1" s="1"/>
  <c r="P6" i="1" s="1"/>
  <c r="C42" i="1"/>
  <c r="C36" i="1"/>
  <c r="C35" i="1"/>
  <c r="J25" i="1" s="1"/>
  <c r="K25" i="1" s="1"/>
  <c r="O4" i="1" s="1"/>
  <c r="C34" i="1"/>
  <c r="J27" i="1" s="1"/>
  <c r="K27" i="1" s="1"/>
  <c r="O6" i="1" s="1"/>
  <c r="C31" i="1"/>
  <c r="H25" i="1" s="1"/>
  <c r="I25" i="1" s="1"/>
  <c r="C22" i="1"/>
  <c r="C21" i="1"/>
  <c r="J14" i="1" s="1"/>
  <c r="K14" i="1" s="1"/>
  <c r="N4" i="1" s="1"/>
  <c r="C20" i="1"/>
  <c r="J16" i="1" s="1"/>
  <c r="K16" i="1" s="1"/>
  <c r="N6" i="1" s="1"/>
  <c r="C17" i="1"/>
  <c r="H14" i="1" s="1"/>
  <c r="I14" i="1" s="1"/>
  <c r="C11" i="1"/>
  <c r="C9" i="1"/>
  <c r="C10" i="1"/>
  <c r="C8" i="1"/>
  <c r="C7" i="1"/>
  <c r="C32" i="1" l="1"/>
  <c r="C18" i="1"/>
  <c r="C12" i="21"/>
  <c r="G58" i="4"/>
  <c r="C52" i="1"/>
  <c r="J3" i="1"/>
  <c r="K3" i="1" s="1"/>
  <c r="M4" i="1" s="1"/>
  <c r="C31" i="2"/>
  <c r="J14" i="2"/>
  <c r="K14" i="2" s="1"/>
  <c r="N4" i="2" s="1"/>
  <c r="C57" i="4"/>
  <c r="C51" i="1"/>
  <c r="J5" i="1"/>
  <c r="K5" i="1" s="1"/>
  <c r="M6" i="1" s="1"/>
  <c r="C19" i="1"/>
  <c r="C33" i="1"/>
  <c r="C43" i="1"/>
  <c r="H39" i="1"/>
  <c r="I39" i="1" s="1"/>
  <c r="C30" i="2"/>
  <c r="J16" i="2"/>
  <c r="K16" i="2" s="1"/>
  <c r="N6" i="2" s="1"/>
  <c r="C63" i="3"/>
  <c r="D63" i="3" s="1"/>
  <c r="C8" i="2"/>
  <c r="C7" i="2"/>
  <c r="C22" i="2"/>
  <c r="C44" i="1"/>
  <c r="C32" i="2" l="1"/>
  <c r="C2" i="21"/>
  <c r="C58" i="4"/>
  <c r="C53" i="1"/>
  <c r="C7" i="21"/>
  <c r="E58" i="4"/>
  <c r="D53" i="1"/>
  <c r="C3" i="21"/>
  <c r="H4" i="21" s="1"/>
  <c r="C59" i="4"/>
  <c r="C8" i="21"/>
  <c r="H9" i="21" s="1"/>
  <c r="E59" i="4"/>
  <c r="H12" i="21"/>
  <c r="C14" i="21"/>
  <c r="C15" i="21" s="1"/>
  <c r="H2" i="21" l="1"/>
  <c r="C4" i="21"/>
  <c r="C5" i="21" s="1"/>
  <c r="C9" i="21"/>
  <c r="C10" i="21" s="1"/>
  <c r="H7" i="21"/>
</calcChain>
</file>

<file path=xl/sharedStrings.xml><?xml version="1.0" encoding="utf-8"?>
<sst xmlns="http://schemas.openxmlformats.org/spreadsheetml/2006/main" count="496" uniqueCount="138">
  <si>
    <t>Recycled Tons</t>
  </si>
  <si>
    <t>Disposed Tons</t>
  </si>
  <si>
    <t>Weight (Gross tons)</t>
  </si>
  <si>
    <t>Student Union/ Islands Café</t>
  </si>
  <si>
    <t>Material Type</t>
  </si>
  <si>
    <t>Commingled Recyclables</t>
  </si>
  <si>
    <t>Trash</t>
  </si>
  <si>
    <t>Year toatal tons recycled</t>
  </si>
  <si>
    <t>Year total tons Landfilled</t>
  </si>
  <si>
    <t>Total tons</t>
  </si>
  <si>
    <t>Actual recycling/diversion %</t>
  </si>
  <si>
    <t>Actual Landfilled %</t>
  </si>
  <si>
    <t>Facility</t>
  </si>
  <si>
    <t>Possible Recyclables % from trash</t>
  </si>
  <si>
    <t>Campus (Bins)</t>
  </si>
  <si>
    <t>Campus (Roll offs)</t>
  </si>
  <si>
    <t>Cardboard</t>
  </si>
  <si>
    <t>Greenwaste</t>
  </si>
  <si>
    <t>Wood</t>
  </si>
  <si>
    <t>Metal</t>
  </si>
  <si>
    <t>Student Housing (Bins)</t>
  </si>
  <si>
    <t>Campus (Trash Bin Service)</t>
  </si>
  <si>
    <t>Recyclables</t>
  </si>
  <si>
    <t>Campus (Recycle Bin Service)</t>
  </si>
  <si>
    <t>Campus (Roll off Bins)</t>
  </si>
  <si>
    <t>Carboard</t>
  </si>
  <si>
    <t>Concrete</t>
  </si>
  <si>
    <t>Bell Tower West</t>
  </si>
  <si>
    <t>Topanga Hall - EXCL. BOWLING</t>
  </si>
  <si>
    <t>Sage Hall</t>
  </si>
  <si>
    <t>Bell Tower East</t>
  </si>
  <si>
    <t>Aliso Hall</t>
  </si>
  <si>
    <t>Aliso Annex</t>
  </si>
  <si>
    <t>Chaparral Hall</t>
  </si>
  <si>
    <t>Ojai Hall</t>
  </si>
  <si>
    <t>El Dorado Hall</t>
  </si>
  <si>
    <t>Manzanita Hall</t>
  </si>
  <si>
    <t>Islands Cafe</t>
  </si>
  <si>
    <t>Arroyo Hall</t>
  </si>
  <si>
    <t>University Hall</t>
  </si>
  <si>
    <t>Malibu Hall</t>
  </si>
  <si>
    <t>Bell Tower</t>
  </si>
  <si>
    <t>Lindero Hall</t>
  </si>
  <si>
    <t>John Spoor Broome Library</t>
  </si>
  <si>
    <t>Central Plant</t>
  </si>
  <si>
    <t>Yuba Hall</t>
  </si>
  <si>
    <t>Placer Hall</t>
  </si>
  <si>
    <t>Martin V. Smith Decision Center</t>
  </si>
  <si>
    <t>Solano Hall</t>
  </si>
  <si>
    <t>Modoc Hall</t>
  </si>
  <si>
    <t>Total Campus SQ Ft</t>
  </si>
  <si>
    <t xml:space="preserve">Campus </t>
  </si>
  <si>
    <t>Student Housing</t>
  </si>
  <si>
    <t>Anacapa Village A</t>
  </si>
  <si>
    <t>Anacapa Village B</t>
  </si>
  <si>
    <t>Anacapa Village C</t>
  </si>
  <si>
    <t>Anacapa Village D</t>
  </si>
  <si>
    <t>Conference Center</t>
  </si>
  <si>
    <t>Santa Cruz Village - D</t>
  </si>
  <si>
    <t>Santa Cruz Village - E</t>
  </si>
  <si>
    <t>Santa Cruz Village - F</t>
  </si>
  <si>
    <t>Santa Cruz Village - G</t>
  </si>
  <si>
    <t>Santa Cruz Village - H</t>
  </si>
  <si>
    <t>Total Student Housing SQ FT</t>
  </si>
  <si>
    <t>Student Union Building</t>
  </si>
  <si>
    <t>Roll off Territory</t>
  </si>
  <si>
    <t>Maintenance Shops</t>
  </si>
  <si>
    <t>Ironwood Hall</t>
  </si>
  <si>
    <t>Paint Shops</t>
  </si>
  <si>
    <t>Maintenance Warehouse Stores</t>
  </si>
  <si>
    <t>Total Student Union/ Islands Café SQ FT</t>
  </si>
  <si>
    <t>Total Roll off territory SQ FT</t>
  </si>
  <si>
    <t>Main Campus</t>
  </si>
  <si>
    <t>Commingled C&amp;D</t>
  </si>
  <si>
    <t>Comingled Recyclables</t>
  </si>
  <si>
    <t>Islands Café/ Student Union</t>
  </si>
  <si>
    <t>Bins-Combined</t>
  </si>
  <si>
    <t>Main Campus (roll offs)</t>
  </si>
  <si>
    <t xml:space="preserve">Concrete </t>
  </si>
  <si>
    <t>Total SQ FT</t>
  </si>
  <si>
    <t>Total tonage  of waste</t>
  </si>
  <si>
    <t>Waste tonage per SQ Foot</t>
  </si>
  <si>
    <t xml:space="preserve"> Recycled tonage per SQ Foot</t>
  </si>
  <si>
    <t>Napa Hall</t>
  </si>
  <si>
    <t>1 ton = 2000 lbs</t>
  </si>
  <si>
    <t xml:space="preserve"> Recycled Poundage per SQ Foot</t>
  </si>
  <si>
    <t>Waste Poundage per SQ Foot</t>
  </si>
  <si>
    <t xml:space="preserve">Total Yearly Tonage  </t>
  </si>
  <si>
    <t>Total Yearly Tonage  per SQ Foot</t>
  </si>
  <si>
    <t xml:space="preserve">Student Housing </t>
  </si>
  <si>
    <t>Student Union &amp; Islands Café</t>
  </si>
  <si>
    <t xml:space="preserve">Main Campus </t>
  </si>
  <si>
    <t>Main Campus (Roll-Offs)</t>
  </si>
  <si>
    <t>Actual Recycling/Diversion %</t>
  </si>
  <si>
    <t xml:space="preserve">Total Diverted/Recycle </t>
  </si>
  <si>
    <t>Total land fill</t>
  </si>
  <si>
    <t xml:space="preserve">Recycled </t>
  </si>
  <si>
    <t>Landfill</t>
  </si>
  <si>
    <t>Total recycled</t>
  </si>
  <si>
    <t>total landfill</t>
  </si>
  <si>
    <t>Total Recycle</t>
  </si>
  <si>
    <t>Total Landfill</t>
  </si>
  <si>
    <t>2009 (898,388 SQ/FT)</t>
  </si>
  <si>
    <t>2010 (923,031 SQ/FT)</t>
  </si>
  <si>
    <t>2011 (955,330 SQ/FT)</t>
  </si>
  <si>
    <t>Cumulative total</t>
  </si>
  <si>
    <t>Total cummulative SQ Feet</t>
  </si>
  <si>
    <t>Topanga Hall</t>
  </si>
  <si>
    <t>Santa Cruz Village D</t>
  </si>
  <si>
    <t>North Hall</t>
  </si>
  <si>
    <t>Santa Cruz Village E</t>
  </si>
  <si>
    <t>Santa Cruz Village F</t>
  </si>
  <si>
    <t>Santa Cruz Village G</t>
  </si>
  <si>
    <t>Santa Cruz Village H</t>
  </si>
  <si>
    <t>Year total tons recycled</t>
  </si>
  <si>
    <t>Food Waste</t>
  </si>
  <si>
    <t>2012 ( 1,049,826 SQ/FT)</t>
  </si>
  <si>
    <t>Diversion Rate</t>
  </si>
  <si>
    <t xml:space="preserve"> </t>
  </si>
  <si>
    <t>Full Time Equivalent Students (FTE)</t>
  </si>
  <si>
    <t>Year</t>
  </si>
  <si>
    <t>Waste Info (tons)</t>
  </si>
  <si>
    <t>Waste Per FTE Student (tons)</t>
  </si>
  <si>
    <t>Fiscal Year</t>
  </si>
  <si>
    <t>Faculty</t>
  </si>
  <si>
    <t>Staff</t>
  </si>
  <si>
    <t>Administrators</t>
  </si>
  <si>
    <t>TOTAL</t>
  </si>
  <si>
    <t>7/1/08 - 6/30/09</t>
  </si>
  <si>
    <t>7/1/09 - 6/30/10</t>
  </si>
  <si>
    <t>7/1/10 - 6/30/11</t>
  </si>
  <si>
    <t>7/1/11 - 6/30/12</t>
  </si>
  <si>
    <t>7/1/12 - 4/25/13</t>
  </si>
  <si>
    <t>Mixed Recycle</t>
  </si>
  <si>
    <t>composted</t>
  </si>
  <si>
    <t>Pounds</t>
  </si>
  <si>
    <t>Tons</t>
  </si>
  <si>
    <t>2014 Mustang 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</si>
</sst>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6">
    <xf numFmtId="0" fontId="0" fillId="0" borderId="0" xfId="0"/>
    <xf numFmtId="10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0" fontId="0" fillId="0" borderId="0" xfId="0" applyAlignment="1">
      <alignment horizontal="center"/>
    </xf>
    <xf numFmtId="0" fontId="1" fillId="2" borderId="0" xfId="1"/>
    <xf numFmtId="3" fontId="0" fillId="0" borderId="0" xfId="0" applyNumberFormat="1"/>
    <xf numFmtId="0" fontId="2" fillId="3" borderId="0" xfId="2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NumberFormat="1"/>
    <xf numFmtId="0" fontId="0" fillId="0" borderId="1" xfId="3" applyFont="1" applyFill="1"/>
    <xf numFmtId="3" fontId="0" fillId="0" borderId="1" xfId="3" applyNumberFormat="1" applyFont="1" applyFill="1"/>
    <xf numFmtId="10" fontId="0" fillId="0" borderId="1" xfId="3" applyNumberFormat="1" applyFont="1" applyFill="1"/>
    <xf numFmtId="164" fontId="0" fillId="0" borderId="1" xfId="3" applyNumberFormat="1" applyFont="1" applyFill="1"/>
    <xf numFmtId="0" fontId="0" fillId="0" borderId="0" xfId="0" applyFont="1"/>
    <xf numFmtId="0" fontId="0" fillId="0" borderId="2" xfId="0" applyBorder="1"/>
    <xf numFmtId="0" fontId="0" fillId="0" borderId="0" xfId="0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7" xfId="0" applyBorder="1"/>
    <xf numFmtId="3" fontId="0" fillId="0" borderId="3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0" fillId="0" borderId="0" xfId="0" applyNumberFormat="1"/>
    <xf numFmtId="44" fontId="0" fillId="0" borderId="0" xfId="5" applyFont="1"/>
    <xf numFmtId="2" fontId="0" fillId="0" borderId="12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9" fontId="0" fillId="0" borderId="7" xfId="4" applyFont="1" applyBorder="1" applyAlignment="1">
      <alignment horizontal="center"/>
    </xf>
    <xf numFmtId="9" fontId="0" fillId="0" borderId="8" xfId="4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Currency" xfId="5" builtinId="4"/>
    <cellStyle name="Good" xfId="1" builtinId="26"/>
    <cellStyle name="Neutral" xfId="2" builtinId="28"/>
    <cellStyle name="Normal" xfId="0" builtinId="0"/>
    <cellStyle name="Note" xfId="3" builtinId="1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chartsheet" Target="chartsheets/sheet9.xml"/><Relationship Id="rId18" Type="http://schemas.openxmlformats.org/officeDocument/2006/relationships/worksheet" Target="worksheets/sheet5.xml"/><Relationship Id="rId3" Type="http://schemas.openxmlformats.org/officeDocument/2006/relationships/chartsheet" Target="chartsheets/sheet1.xml"/><Relationship Id="rId21" Type="http://schemas.openxmlformats.org/officeDocument/2006/relationships/theme" Target="theme/theme1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4.xml"/><Relationship Id="rId17" Type="http://schemas.openxmlformats.org/officeDocument/2006/relationships/chartsheet" Target="chartsheets/sheet1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2.xml"/><Relationship Id="rId20" Type="http://schemas.openxmlformats.org/officeDocument/2006/relationships/worksheet" Target="worksheets/sheet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8.xml"/><Relationship Id="rId24" Type="http://schemas.openxmlformats.org/officeDocument/2006/relationships/calcChain" Target="calcChain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11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7.xml"/><Relationship Id="rId19" Type="http://schemas.openxmlformats.org/officeDocument/2006/relationships/chartsheet" Target="chartsheets/sheet14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6.xml"/><Relationship Id="rId14" Type="http://schemas.openxmlformats.org/officeDocument/2006/relationships/chartsheet" Target="chartsheets/sheet10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Recycling v.s. Landfill: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Campus Wide 2009</a:t>
            </a:r>
            <a:endParaRPr lang="en-US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Landfill (Lbs/SQ Foot)</c:v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'2009'!$M$2:$N$2</c:f>
              <c:strCache>
                <c:ptCount val="2"/>
                <c:pt idx="0">
                  <c:v>Main Campus </c:v>
                </c:pt>
                <c:pt idx="1">
                  <c:v>Main Campus (Roll-Offs)</c:v>
                </c:pt>
              </c:strCache>
            </c:strRef>
          </c:cat>
          <c:val>
            <c:numRef>
              <c:f>'2009'!$M$4:$N$4</c:f>
              <c:numCache>
                <c:formatCode>General</c:formatCode>
                <c:ptCount val="2"/>
                <c:pt idx="0">
                  <c:v>2.5566441286049399</c:v>
                </c:pt>
                <c:pt idx="1">
                  <c:v>2.2458910808425374</c:v>
                </c:pt>
              </c:numCache>
            </c:numRef>
          </c:val>
        </c:ser>
        <c:ser>
          <c:idx val="1"/>
          <c:order val="1"/>
          <c:tx>
            <c:v>Recycle (Lbs/SQ Foot)</c:v>
          </c:tx>
          <c:spPr>
            <a:solidFill>
              <a:schemeClr val="accent3"/>
            </a:solidFill>
          </c:spPr>
          <c:invertIfNegative val="0"/>
          <c:cat>
            <c:strRef>
              <c:f>'2009'!$M$2:$N$2</c:f>
              <c:strCache>
                <c:ptCount val="2"/>
                <c:pt idx="0">
                  <c:v>Main Campus </c:v>
                </c:pt>
                <c:pt idx="1">
                  <c:v>Main Campus (Roll-Offs)</c:v>
                </c:pt>
              </c:strCache>
            </c:strRef>
          </c:cat>
          <c:val>
            <c:numRef>
              <c:f>'2009'!$M$6:$N$6</c:f>
              <c:numCache>
                <c:formatCode>General</c:formatCode>
                <c:ptCount val="2"/>
                <c:pt idx="0">
                  <c:v>2.0757094889839474</c:v>
                </c:pt>
                <c:pt idx="1">
                  <c:v>5.8760525750817019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43193088"/>
        <c:axId val="43195008"/>
        <c:axId val="0"/>
      </c:bar3DChart>
      <c:catAx>
        <c:axId val="43193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43195008"/>
        <c:crosses val="autoZero"/>
        <c:auto val="1"/>
        <c:lblAlgn val="ctr"/>
        <c:lblOffset val="100"/>
        <c:noMultiLvlLbl val="0"/>
      </c:catAx>
      <c:valAx>
        <c:axId val="431950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43193088"/>
        <c:crosses val="autoZero"/>
        <c:crossBetween val="between"/>
      </c:valAx>
      <c:dTable>
        <c:showHorzBorder val="0"/>
        <c:showVertBorder val="0"/>
        <c:showOutline val="0"/>
        <c:showKeys val="1"/>
      </c:dTable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1" i="0" baseline="0">
                <a:effectLst/>
              </a:rPr>
              <a:t>Campus Diverted From Landfill:2011</a:t>
            </a:r>
            <a:endParaRPr lang="en-US" sz="2800">
              <a:effectLst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'2011'!$B$7:$B$8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'2011'!$C$7:$C$8</c:f>
              <c:numCache>
                <c:formatCode>0.00%</c:formatCode>
                <c:ptCount val="2"/>
                <c:pt idx="0">
                  <c:v>0.61541737649063033</c:v>
                </c:pt>
                <c:pt idx="1">
                  <c:v>0.38458262350936967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 b="1" i="0" baseline="0">
                <a:effectLst/>
              </a:rPr>
              <a:t>Campus Roll-Off Diverted From Landfill:</a:t>
            </a:r>
            <a:endParaRPr lang="en-US" sz="2800">
              <a:effectLst/>
            </a:endParaRPr>
          </a:p>
          <a:p>
            <a:pPr>
              <a:defRPr sz="2800"/>
            </a:pPr>
            <a:r>
              <a:rPr lang="en-US" sz="2800" b="1" i="0" baseline="0">
                <a:effectLst/>
              </a:rPr>
              <a:t>2011</a:t>
            </a:r>
            <a:endParaRPr lang="en-US" sz="2800">
              <a:effectLst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'2011'!$B$54:$B$55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'2011'!$C$54:$C$55</c:f>
              <c:numCache>
                <c:formatCode>0.00%</c:formatCode>
                <c:ptCount val="2"/>
                <c:pt idx="0">
                  <c:v>0.71378774915232757</c:v>
                </c:pt>
                <c:pt idx="1">
                  <c:v>0.28621225084767243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 b="1" i="0" baseline="0">
                <a:effectLst/>
              </a:rPr>
              <a:t>Student Housing Diverted From Landfill:2011</a:t>
            </a:r>
            <a:endParaRPr lang="en-US" sz="2800">
              <a:effectLst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'2011'!$B$18:$B$19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'2011'!$C$18:$C$19</c:f>
              <c:numCache>
                <c:formatCode>0.00%</c:formatCode>
                <c:ptCount val="2"/>
                <c:pt idx="0">
                  <c:v>0.57207207207207211</c:v>
                </c:pt>
                <c:pt idx="1">
                  <c:v>0.42792792792792794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1" i="0" baseline="0">
                <a:effectLst/>
              </a:rPr>
              <a:t>SUB &amp; Islands Cafe' Diverted From Landfill:</a:t>
            </a:r>
            <a:endParaRPr lang="en-US" sz="2800">
              <a:effectLst/>
            </a:endParaRPr>
          </a:p>
          <a:p>
            <a:pPr>
              <a:defRPr/>
            </a:pPr>
            <a:r>
              <a:rPr lang="en-US" sz="2800" b="1" i="0" baseline="0">
                <a:effectLst/>
              </a:rPr>
              <a:t>2011</a:t>
            </a:r>
            <a:endParaRPr lang="en-US" sz="2800">
              <a:effectLst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3"/>
            </a:solidFill>
          </c:spPr>
          <c:explosion val="25"/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'2011'!$B$29:$B$30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'2011'!$C$29:$C$30</c:f>
              <c:numCache>
                <c:formatCode>0.00%</c:formatCode>
                <c:ptCount val="2"/>
                <c:pt idx="0">
                  <c:v>0.66572123176661269</c:v>
                </c:pt>
                <c:pt idx="1">
                  <c:v>0.33427876823338737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Main Campus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'2012'!$B$7:$B$8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'2012'!$C$7:$C$8</c:f>
              <c:numCache>
                <c:formatCode>0.00%</c:formatCode>
                <c:ptCount val="2"/>
                <c:pt idx="0">
                  <c:v>0.58333333333333337</c:v>
                </c:pt>
                <c:pt idx="1">
                  <c:v>0.41666666666666669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Student Housing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'2012'!$B$18:$B$19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'2012'!$C$18:$C$19</c:f>
              <c:numCache>
                <c:formatCode>0.00%</c:formatCode>
                <c:ptCount val="2"/>
                <c:pt idx="0">
                  <c:v>0.5714285714285714</c:v>
                </c:pt>
                <c:pt idx="1">
                  <c:v>0.42857142857142855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'2012'!$B$18:$B$19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'2012'!$A$14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Islands</a:t>
            </a:r>
            <a:r>
              <a:rPr lang="en-US" baseline="0"/>
              <a:t> Cafe' &amp; Student Union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3"/>
          <c:order val="3"/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'2012'!$B$30:$B$31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'2012'!$C$30:$C$31</c:f>
              <c:numCache>
                <c:formatCode>0.00%</c:formatCode>
                <c:ptCount val="2"/>
                <c:pt idx="0">
                  <c:v>0.58319292333614159</c:v>
                </c:pt>
                <c:pt idx="1">
                  <c:v>0.42270429654591402</c:v>
                </c:pt>
              </c:numCache>
            </c:numRef>
          </c:val>
        </c:ser>
        <c:ser>
          <c:idx val="4"/>
          <c:order val="4"/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'2012'!$B$30:$B$31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'2012'!$C$30:$C$31</c:f>
              <c:numCache>
                <c:formatCode>0.00%</c:formatCode>
                <c:ptCount val="2"/>
                <c:pt idx="0">
                  <c:v>0.58319292333614159</c:v>
                </c:pt>
                <c:pt idx="1">
                  <c:v>0.42270429654591402</c:v>
                </c:pt>
              </c:numCache>
            </c:numRef>
          </c:val>
        </c:ser>
        <c:ser>
          <c:idx val="5"/>
          <c:order val="5"/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'2012'!$B$30:$B$31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'2012'!$C$30:$C$31</c:f>
              <c:numCache>
                <c:formatCode>0.00%</c:formatCode>
                <c:ptCount val="2"/>
                <c:pt idx="0">
                  <c:v>0.58319292333614159</c:v>
                </c:pt>
                <c:pt idx="1">
                  <c:v>0.42270429654591402</c:v>
                </c:pt>
              </c:numCache>
            </c:numRef>
          </c:val>
        </c:ser>
        <c:ser>
          <c:idx val="1"/>
          <c:order val="1"/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'2012'!$B$30:$B$31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'2012'!$C$30:$C$31</c:f>
              <c:numCache>
                <c:formatCode>0.00%</c:formatCode>
                <c:ptCount val="2"/>
                <c:pt idx="0">
                  <c:v>0.58319292333614159</c:v>
                </c:pt>
                <c:pt idx="1">
                  <c:v>0.42270429654591402</c:v>
                </c:pt>
              </c:numCache>
            </c:numRef>
          </c:val>
        </c:ser>
        <c:ser>
          <c:idx val="2"/>
          <c:order val="2"/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'2012'!$B$30:$B$31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'2012'!$C$30:$C$31</c:f>
              <c:numCache>
                <c:formatCode>0.00%</c:formatCode>
                <c:ptCount val="2"/>
                <c:pt idx="0">
                  <c:v>0.58319292333614159</c:v>
                </c:pt>
                <c:pt idx="1">
                  <c:v>0.42270429654591402</c:v>
                </c:pt>
              </c:numCache>
            </c:numRef>
          </c:val>
        </c:ser>
        <c:ser>
          <c:idx val="0"/>
          <c:order val="0"/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'2012'!$B$30:$B$31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'2012'!$C$30:$C$31</c:f>
              <c:numCache>
                <c:formatCode>0.00%</c:formatCode>
                <c:ptCount val="2"/>
                <c:pt idx="0">
                  <c:v>0.58319292333614159</c:v>
                </c:pt>
                <c:pt idx="1">
                  <c:v>0.42270429654591402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Bins</a:t>
            </a:r>
            <a:r>
              <a:rPr lang="en-US" baseline="0"/>
              <a:t> Combined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'2012'!$B$42:$B$43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'2012'!$C$42:$C$43</c:f>
              <c:numCache>
                <c:formatCode>0.00%</c:formatCode>
                <c:ptCount val="2"/>
                <c:pt idx="0">
                  <c:v>0.57867220962459054</c:v>
                </c:pt>
                <c:pt idx="1">
                  <c:v>0.42309145880574456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Main Campus: Roll-Off</a:t>
            </a:r>
            <a:r>
              <a:rPr lang="en-US" baseline="0"/>
              <a:t> Bins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'2012'!$B$56:$B$57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'2012'!$C$56:$C$57</c:f>
              <c:numCache>
                <c:formatCode>0.00%</c:formatCode>
                <c:ptCount val="2"/>
                <c:pt idx="0">
                  <c:v>0.75926145573874193</c:v>
                </c:pt>
                <c:pt idx="1">
                  <c:v>0.24073854426125804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Main Campus: Roll-Off Bins Recyclables Breakdown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'2012'!$B$49:$B$53</c:f>
              <c:strCache>
                <c:ptCount val="5"/>
                <c:pt idx="0">
                  <c:v>Cardboard</c:v>
                </c:pt>
                <c:pt idx="1">
                  <c:v>Greenwaste</c:v>
                </c:pt>
                <c:pt idx="2">
                  <c:v>Concrete </c:v>
                </c:pt>
                <c:pt idx="3">
                  <c:v>Metal</c:v>
                </c:pt>
                <c:pt idx="4">
                  <c:v>Trash</c:v>
                </c:pt>
              </c:strCache>
            </c:strRef>
          </c:cat>
          <c:val>
            <c:numRef>
              <c:f>'2012'!$D$49:$D$53</c:f>
              <c:numCache>
                <c:formatCode>General</c:formatCode>
                <c:ptCount val="5"/>
                <c:pt idx="0">
                  <c:v>5.2</c:v>
                </c:pt>
                <c:pt idx="1">
                  <c:v>128.79</c:v>
                </c:pt>
                <c:pt idx="2">
                  <c:v>20</c:v>
                </c:pt>
                <c:pt idx="3">
                  <c:v>17.75</c:v>
                </c:pt>
                <c:pt idx="4">
                  <c:v>20.3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Campus Material</a:t>
            </a:r>
            <a:r>
              <a:rPr lang="en-US" sz="2800" baseline="0"/>
              <a:t> Diverted From Landfill:</a:t>
            </a:r>
          </a:p>
          <a:p>
            <a:pPr>
              <a:defRPr/>
            </a:pPr>
            <a:r>
              <a:rPr lang="en-US" sz="2800" baseline="0"/>
              <a:t>2009</a:t>
            </a:r>
            <a:endParaRPr lang="en-US" sz="28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'2009'!$B$7:$B$8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'2009'!$C$7:$C$8</c:f>
              <c:numCache>
                <c:formatCode>0.00%</c:formatCode>
                <c:ptCount val="2"/>
                <c:pt idx="0">
                  <c:v>0.44808960203352133</c:v>
                </c:pt>
                <c:pt idx="1">
                  <c:v>0.55191039796647856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Waste Trends</a:t>
            </a:r>
            <a:r>
              <a:rPr lang="en-US" sz="2800" baseline="0"/>
              <a:t> for 2009-2012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SQFT!$C$60</c:f>
              <c:strCache>
                <c:ptCount val="1"/>
                <c:pt idx="0">
                  <c:v>Total Diverted/Recycle 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3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1.4662756598240469E-3"/>
                  <c:y val="-1.6150741098056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392961876832897E-2"/>
                  <c:y val="-5.450875120594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724340175953077E-2"/>
                  <c:y val="-3.2301482196112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SQFT!$B$61:$B$63</c:f>
              <c:strCache>
                <c:ptCount val="3"/>
                <c:pt idx="0">
                  <c:v>2009 (898,388 SQ/FT)</c:v>
                </c:pt>
                <c:pt idx="1">
                  <c:v>2010 (923,031 SQ/FT)</c:v>
                </c:pt>
                <c:pt idx="2">
                  <c:v>2011 (955,330 SQ/FT)</c:v>
                </c:pt>
              </c:strCache>
            </c:strRef>
          </c:cat>
          <c:val>
            <c:numRef>
              <c:f>SQFT!$C$61:$C$63</c:f>
              <c:numCache>
                <c:formatCode>General</c:formatCode>
                <c:ptCount val="3"/>
                <c:pt idx="0">
                  <c:v>810.43</c:v>
                </c:pt>
                <c:pt idx="1">
                  <c:v>458.91</c:v>
                </c:pt>
                <c:pt idx="2">
                  <c:v>686.45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SQFT!$D$60</c:f>
              <c:strCache>
                <c:ptCount val="1"/>
                <c:pt idx="0">
                  <c:v>Total land fill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865102639296188E-2"/>
                  <c:y val="2.6244954284341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3988269794721459E-2"/>
                  <c:y val="2.4226111647084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527859237536656E-2"/>
                  <c:y val="2.4226111647084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SQFT!$B$61:$B$63</c:f>
              <c:strCache>
                <c:ptCount val="3"/>
                <c:pt idx="0">
                  <c:v>2009 (898,388 SQ/FT)</c:v>
                </c:pt>
                <c:pt idx="1">
                  <c:v>2010 (923,031 SQ/FT)</c:v>
                </c:pt>
                <c:pt idx="2">
                  <c:v>2011 (955,330 SQ/FT)</c:v>
                </c:pt>
              </c:strCache>
            </c:strRef>
          </c:cat>
          <c:val>
            <c:numRef>
              <c:f>SQFT!$D$61:$D$63</c:f>
              <c:numCache>
                <c:formatCode>General</c:formatCode>
                <c:ptCount val="3"/>
                <c:pt idx="0">
                  <c:v>788.95</c:v>
                </c:pt>
                <c:pt idx="1">
                  <c:v>361.89</c:v>
                </c:pt>
                <c:pt idx="2">
                  <c:v>377.12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62368"/>
        <c:axId val="84363904"/>
      </c:lineChart>
      <c:catAx>
        <c:axId val="8436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4363904"/>
        <c:crosses val="autoZero"/>
        <c:auto val="1"/>
        <c:lblAlgn val="ctr"/>
        <c:lblOffset val="100"/>
        <c:noMultiLvlLbl val="0"/>
      </c:catAx>
      <c:valAx>
        <c:axId val="84363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4362368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Campus</a:t>
            </a:r>
            <a:r>
              <a:rPr lang="en-US" sz="2800" baseline="0"/>
              <a:t> Roll-Off Bins </a:t>
            </a:r>
            <a:r>
              <a:rPr lang="en-US" sz="2800" b="1" i="0" baseline="0">
                <a:effectLst/>
              </a:rPr>
              <a:t>Diverted From Landfill:2009</a:t>
            </a:r>
            <a:endParaRPr lang="en-US" sz="2800">
              <a:effectLst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652629875010122E-2"/>
          <c:y val="0.26607466175984457"/>
          <c:w val="0.84269474024997981"/>
          <c:h val="0.73301598301729731"/>
        </c:manualLayout>
      </c:layout>
      <c:pie3DChart>
        <c:varyColors val="1"/>
        <c:ser>
          <c:idx val="0"/>
          <c:order val="0"/>
          <c:spPr>
            <a:solidFill>
              <a:schemeClr val="accent3"/>
            </a:solidFill>
          </c:spPr>
          <c:explosion val="25"/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'2009'!$B$21:$B$22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'2009'!$C$21:$C$22</c:f>
              <c:numCache>
                <c:formatCode>0.00%</c:formatCode>
                <c:ptCount val="2"/>
                <c:pt idx="0">
                  <c:v>0.72347861842105265</c:v>
                </c:pt>
                <c:pt idx="1">
                  <c:v>0.27652138157894735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Recycling v.s. Landfill: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Campus Wide 2010</a:t>
            </a:r>
            <a:endParaRPr lang="en-US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Landfill (Lbs/SQ Foot)</c:v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'2010'!$M$2:$P$2</c:f>
              <c:strCache>
                <c:ptCount val="4"/>
                <c:pt idx="0">
                  <c:v>Student Union &amp; Islands Café</c:v>
                </c:pt>
                <c:pt idx="1">
                  <c:v>Main Campus</c:v>
                </c:pt>
                <c:pt idx="2">
                  <c:v>Main Campus (Roll-Offs)</c:v>
                </c:pt>
                <c:pt idx="3">
                  <c:v>Student Housing </c:v>
                </c:pt>
              </c:strCache>
            </c:strRef>
          </c:cat>
          <c:val>
            <c:numRef>
              <c:f>'2010'!$M$4:$P$4</c:f>
              <c:numCache>
                <c:formatCode>General</c:formatCode>
                <c:ptCount val="4"/>
                <c:pt idx="0">
                  <c:v>3.8381768659886553</c:v>
                </c:pt>
                <c:pt idx="1">
                  <c:v>0.31866007509244554</c:v>
                </c:pt>
                <c:pt idx="2">
                  <c:v>2.4973163808115264</c:v>
                </c:pt>
                <c:pt idx="3">
                  <c:v>0.71027706340099106</c:v>
                </c:pt>
              </c:numCache>
            </c:numRef>
          </c:val>
        </c:ser>
        <c:ser>
          <c:idx val="1"/>
          <c:order val="1"/>
          <c:tx>
            <c:v>Recycle (Lbs/SQ Foot)</c:v>
          </c:tx>
          <c:spPr>
            <a:solidFill>
              <a:schemeClr val="accent3"/>
            </a:solidFill>
          </c:spPr>
          <c:invertIfNegative val="0"/>
          <c:cat>
            <c:strRef>
              <c:f>'2010'!$M$2:$P$2</c:f>
              <c:strCache>
                <c:ptCount val="4"/>
                <c:pt idx="0">
                  <c:v>Student Union &amp; Islands Café</c:v>
                </c:pt>
                <c:pt idx="1">
                  <c:v>Main Campus</c:v>
                </c:pt>
                <c:pt idx="2">
                  <c:v>Main Campus (Roll-Offs)</c:v>
                </c:pt>
                <c:pt idx="3">
                  <c:v>Student Housing </c:v>
                </c:pt>
              </c:strCache>
            </c:strRef>
          </c:cat>
          <c:val>
            <c:numRef>
              <c:f>'2010'!$M$6:$P$6</c:f>
              <c:numCache>
                <c:formatCode>General</c:formatCode>
                <c:ptCount val="4"/>
                <c:pt idx="0">
                  <c:v>4.360428796321747</c:v>
                </c:pt>
                <c:pt idx="1">
                  <c:v>0.48281829559461442</c:v>
                </c:pt>
                <c:pt idx="2">
                  <c:v>2.7470718732854653</c:v>
                </c:pt>
                <c:pt idx="3">
                  <c:v>0.9519557525062633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198048000"/>
        <c:axId val="39768832"/>
        <c:axId val="0"/>
      </c:bar3DChart>
      <c:catAx>
        <c:axId val="198048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39768832"/>
        <c:crosses val="autoZero"/>
        <c:auto val="1"/>
        <c:lblAlgn val="ctr"/>
        <c:lblOffset val="100"/>
        <c:noMultiLvlLbl val="0"/>
      </c:catAx>
      <c:valAx>
        <c:axId val="3976883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98048000"/>
        <c:crosses val="autoZero"/>
        <c:crossBetween val="between"/>
      </c:valAx>
      <c:dTable>
        <c:showHorzBorder val="0"/>
        <c:showVertBorder val="0"/>
        <c:showOutline val="0"/>
        <c:showKeys val="1"/>
      </c:dTable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SUB &amp; Islands Cafe'</a:t>
            </a:r>
            <a:r>
              <a:rPr lang="en-US" sz="2800" baseline="0"/>
              <a:t> </a:t>
            </a:r>
            <a:r>
              <a:rPr lang="en-US" sz="2800" b="1" i="0" baseline="0">
                <a:effectLst/>
              </a:rPr>
              <a:t>Diverted From Landfill:</a:t>
            </a:r>
            <a:endParaRPr lang="en-US" sz="2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2010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'2010'!$B$7:$B$8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'2010'!$C$7:$C$8</c:f>
              <c:numCache>
                <c:formatCode>0.00%</c:formatCode>
                <c:ptCount val="2"/>
                <c:pt idx="0">
                  <c:v>0.53185004571776895</c:v>
                </c:pt>
                <c:pt idx="1">
                  <c:v>0.468149954282231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Campus </a:t>
            </a:r>
            <a:r>
              <a:rPr lang="en-US" sz="2800" b="1" i="0" u="none" strike="noStrike" baseline="0">
                <a:effectLst/>
              </a:rPr>
              <a:t>Material Diverted From Landfill: 2010</a:t>
            </a:r>
            <a:endParaRPr lang="en-US" sz="28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bg2">
                <a:lumMod val="50000"/>
              </a:schemeClr>
            </a:solidFill>
          </c:spPr>
          <c:explosion val="25"/>
          <c:dPt>
            <c:idx val="0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'2010'!$B$18:$B$19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'2010'!$C$18:$C$19</c:f>
              <c:numCache>
                <c:formatCode>0.00%</c:formatCode>
                <c:ptCount val="2"/>
                <c:pt idx="0">
                  <c:v>0.60240963855421681</c:v>
                </c:pt>
                <c:pt idx="1">
                  <c:v>0.39759036144578314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egendEntry>
        <c:idx val="0"/>
        <c:txPr>
          <a:bodyPr/>
          <a:lstStyle/>
          <a:p>
            <a:pPr>
              <a:defRPr sz="16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600"/>
            </a:pPr>
            <a:endParaRPr lang="en-US"/>
          </a:p>
        </c:txPr>
      </c:legendEntry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1" i="0" baseline="0">
                <a:effectLst/>
              </a:rPr>
              <a:t>Campus Roll-Off Bins Diverted From Landfill:2010</a:t>
            </a:r>
            <a:endParaRPr lang="en-US" sz="2800">
              <a:effectLst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'2010'!$B$32:$B$33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'2010'!$C$32:$C$33</c:f>
              <c:numCache>
                <c:formatCode>0.00%</c:formatCode>
                <c:ptCount val="2"/>
                <c:pt idx="0">
                  <c:v>0.52381168978849213</c:v>
                </c:pt>
                <c:pt idx="1">
                  <c:v>0.47618831021150787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1" i="0" baseline="0">
                <a:effectLst/>
              </a:rPr>
              <a:t>Student Housing Diverted From Landfill:2010</a:t>
            </a:r>
            <a:endParaRPr lang="en-US" sz="2800">
              <a:effectLst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'2010'!$B$43:$B$44</c:f>
              <c:strCache>
                <c:ptCount val="2"/>
                <c:pt idx="0">
                  <c:v>Actual recycling/diversion %</c:v>
                </c:pt>
                <c:pt idx="1">
                  <c:v>Actual Landfilled %</c:v>
                </c:pt>
              </c:strCache>
            </c:strRef>
          </c:cat>
          <c:val>
            <c:numRef>
              <c:f>'2010'!$C$43:$C$44</c:f>
              <c:numCache>
                <c:formatCode>0.00%</c:formatCode>
                <c:ptCount val="2"/>
                <c:pt idx="0">
                  <c:v>0.57269700332963369</c:v>
                </c:pt>
                <c:pt idx="1">
                  <c:v>0.42730299667036625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</c:spPr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Recycling v.s.</a:t>
            </a:r>
            <a:r>
              <a:rPr lang="en-US" baseline="0"/>
              <a:t> Landfill:</a:t>
            </a:r>
          </a:p>
          <a:p>
            <a:pPr>
              <a:defRPr/>
            </a:pPr>
            <a:r>
              <a:rPr lang="en-US" baseline="0"/>
              <a:t>Campus Wide 2011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76457959554078"/>
          <c:y val="0.1424864101702927"/>
          <c:w val="0.85483672360136409"/>
          <c:h val="0.63026955753753533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Landfill (Lbs/SQ Foot)</c:v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'2011'!$M$2:$P$2</c:f>
              <c:strCache>
                <c:ptCount val="4"/>
                <c:pt idx="0">
                  <c:v>Main Campus</c:v>
                </c:pt>
                <c:pt idx="1">
                  <c:v>Student Housing</c:v>
                </c:pt>
                <c:pt idx="2">
                  <c:v>Islands Café/ Student Union</c:v>
                </c:pt>
                <c:pt idx="3">
                  <c:v>Main Campus (Roll-Offs)</c:v>
                </c:pt>
              </c:strCache>
            </c:strRef>
          </c:cat>
          <c:val>
            <c:numRef>
              <c:f>('2011'!$M$4,'2011'!$N$4,'2011'!$O$4,'2011'!$P$4)</c:f>
              <c:numCache>
                <c:formatCode>General</c:formatCode>
                <c:ptCount val="4"/>
                <c:pt idx="0">
                  <c:v>0.32224220623501199</c:v>
                </c:pt>
                <c:pt idx="1">
                  <c:v>0.84126322314506996</c:v>
                </c:pt>
                <c:pt idx="2">
                  <c:v>4.1230415552612509</c:v>
                </c:pt>
                <c:pt idx="3">
                  <c:v>2.154528756470504</c:v>
                </c:pt>
              </c:numCache>
            </c:numRef>
          </c:val>
        </c:ser>
        <c:ser>
          <c:idx val="1"/>
          <c:order val="1"/>
          <c:tx>
            <c:v>Recycle (Lbs/SQ Foot)</c:v>
          </c:tx>
          <c:spPr>
            <a:solidFill>
              <a:schemeClr val="accent3"/>
            </a:solidFill>
          </c:spPr>
          <c:invertIfNegative val="0"/>
          <c:cat>
            <c:strRef>
              <c:f>'2011'!$M$2:$P$2</c:f>
              <c:strCache>
                <c:ptCount val="4"/>
                <c:pt idx="0">
                  <c:v>Main Campus</c:v>
                </c:pt>
                <c:pt idx="1">
                  <c:v>Student Housing</c:v>
                </c:pt>
                <c:pt idx="2">
                  <c:v>Islands Café/ Student Union</c:v>
                </c:pt>
                <c:pt idx="3">
                  <c:v>Main Campus (Roll-Offs)</c:v>
                </c:pt>
              </c:strCache>
            </c:strRef>
          </c:cat>
          <c:val>
            <c:numRef>
              <c:f>('2011'!$M$6,'2011'!$N$6,'2011'!$O$6,'2011'!$P$6)</c:f>
              <c:numCache>
                <c:formatCode>General</c:formatCode>
                <c:ptCount val="4"/>
                <c:pt idx="0">
                  <c:v>0.51565890145026838</c:v>
                </c:pt>
                <c:pt idx="1">
                  <c:v>1.1246360983097252</c:v>
                </c:pt>
                <c:pt idx="2">
                  <c:v>8.2110997276293762</c:v>
                </c:pt>
                <c:pt idx="3">
                  <c:v>5.373201975143723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42692608"/>
        <c:axId val="42694144"/>
        <c:axId val="0"/>
      </c:bar3DChart>
      <c:catAx>
        <c:axId val="42692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42694144"/>
        <c:crosses val="autoZero"/>
        <c:auto val="1"/>
        <c:lblAlgn val="ctr"/>
        <c:lblOffset val="100"/>
        <c:noMultiLvlLbl val="0"/>
      </c:catAx>
      <c:valAx>
        <c:axId val="426941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42692608"/>
        <c:crosses val="autoZero"/>
        <c:crossBetween val="between"/>
      </c:valAx>
      <c:dTable>
        <c:showHorzBorder val="0"/>
        <c:showVertBorder val="0"/>
        <c:showOutline val="0"/>
        <c:showKeys val="1"/>
      </c:dTable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2</xdr:row>
      <xdr:rowOff>15240</xdr:rowOff>
    </xdr:from>
    <xdr:to>
      <xdr:col>12</xdr:col>
      <xdr:colOff>358140</xdr:colOff>
      <xdr:row>17</xdr:row>
      <xdr:rowOff>15240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17</xdr:row>
      <xdr:rowOff>76200</xdr:rowOff>
    </xdr:from>
    <xdr:to>
      <xdr:col>12</xdr:col>
      <xdr:colOff>457200</xdr:colOff>
      <xdr:row>32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91440</xdr:colOff>
      <xdr:row>32</xdr:row>
      <xdr:rowOff>144780</xdr:rowOff>
    </xdr:from>
    <xdr:to>
      <xdr:col>12</xdr:col>
      <xdr:colOff>396240</xdr:colOff>
      <xdr:row>47</xdr:row>
      <xdr:rowOff>144780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99060</xdr:colOff>
      <xdr:row>48</xdr:row>
      <xdr:rowOff>0</xdr:rowOff>
    </xdr:from>
    <xdr:to>
      <xdr:col>12</xdr:col>
      <xdr:colOff>403860</xdr:colOff>
      <xdr:row>64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121920</xdr:colOff>
      <xdr:row>64</xdr:row>
      <xdr:rowOff>60960</xdr:rowOff>
    </xdr:from>
    <xdr:to>
      <xdr:col>12</xdr:col>
      <xdr:colOff>426720</xdr:colOff>
      <xdr:row>79</xdr:row>
      <xdr:rowOff>60960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853440</xdr:colOff>
      <xdr:row>79</xdr:row>
      <xdr:rowOff>152400</xdr:rowOff>
    </xdr:from>
    <xdr:to>
      <xdr:col>13</xdr:col>
      <xdr:colOff>297180</xdr:colOff>
      <xdr:row>101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0.79982</cdr:x>
      <cdr:y>0.73911</cdr:y>
    </cdr:from>
    <cdr:to>
      <cdr:x>0.94648</cdr:x>
      <cdr:y>0.89942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67097" y="2911750"/>
          <a:ext cx="910844" cy="631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Note 60.89 tons</a:t>
          </a:r>
          <a:r>
            <a:rPr lang="en-US" sz="1100" baseline="0"/>
            <a:t> of trash went to landfill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G23" sqref="G23"/>
    </sheetView>
  </sheetViews>
  <sheetFormatPr defaultRowHeight="15" x14ac:dyDescent="0.25"/>
  <cols>
    <col min="2" max="2" width="14.5703125" bestFit="1" customWidth="1"/>
    <col min="5" max="5" width="11.42578125" customWidth="1"/>
    <col min="7" max="7" width="11.28515625" customWidth="1"/>
    <col min="13" max="13" width="15.140625" bestFit="1" customWidth="1"/>
    <col min="16" max="16" width="15.42578125" bestFit="1" customWidth="1"/>
  </cols>
  <sheetData>
    <row r="1" spans="1:17" thickBot="1" x14ac:dyDescent="0.35">
      <c r="A1" t="s">
        <v>120</v>
      </c>
      <c r="B1" s="65" t="s">
        <v>121</v>
      </c>
      <c r="C1" s="65"/>
      <c r="D1" s="50"/>
      <c r="E1" s="64" t="s">
        <v>119</v>
      </c>
      <c r="F1" s="49"/>
      <c r="G1" s="50"/>
      <c r="H1" s="51" t="s">
        <v>122</v>
      </c>
      <c r="I1" s="51"/>
      <c r="J1" s="51"/>
      <c r="M1" s="25" t="s">
        <v>123</v>
      </c>
      <c r="N1" s="25" t="s">
        <v>124</v>
      </c>
      <c r="O1" s="25" t="s">
        <v>125</v>
      </c>
      <c r="P1" s="26" t="s">
        <v>126</v>
      </c>
      <c r="Q1" s="27" t="s">
        <v>127</v>
      </c>
    </row>
    <row r="2" spans="1:17" x14ac:dyDescent="0.25">
      <c r="A2" s="52">
        <v>2009</v>
      </c>
      <c r="B2" s="19" t="s">
        <v>100</v>
      </c>
      <c r="C2" s="47">
        <f>'2009'!C30</f>
        <v>810.43000000000006</v>
      </c>
      <c r="D2" s="48"/>
      <c r="E2" s="55">
        <v>3152</v>
      </c>
      <c r="F2" s="55"/>
      <c r="G2" s="56"/>
      <c r="H2" s="36">
        <f>E2/C2</f>
        <v>3.8892933381044625</v>
      </c>
      <c r="I2" s="36"/>
      <c r="J2" s="36"/>
      <c r="K2" t="s">
        <v>118</v>
      </c>
      <c r="M2" s="28" t="s">
        <v>128</v>
      </c>
      <c r="N2" s="28">
        <v>222</v>
      </c>
      <c r="O2" s="28">
        <v>337</v>
      </c>
      <c r="P2" s="29">
        <v>83</v>
      </c>
      <c r="Q2" s="30">
        <f>SUM(N2:P2)</f>
        <v>642</v>
      </c>
    </row>
    <row r="3" spans="1:17" x14ac:dyDescent="0.25">
      <c r="A3" s="53"/>
      <c r="B3" s="20" t="s">
        <v>101</v>
      </c>
      <c r="C3" s="49">
        <f>'2009'!C31</f>
        <v>788.94999999999993</v>
      </c>
      <c r="D3" s="50"/>
      <c r="E3" s="57"/>
      <c r="F3" s="57"/>
      <c r="G3" s="58"/>
      <c r="H3" s="36"/>
      <c r="I3" s="36"/>
      <c r="J3" s="36"/>
      <c r="M3" s="31" t="s">
        <v>129</v>
      </c>
      <c r="N3" s="31">
        <v>190</v>
      </c>
      <c r="O3" s="31">
        <v>322</v>
      </c>
      <c r="P3" s="32">
        <v>84</v>
      </c>
      <c r="Q3" s="33">
        <f>SUM(N3:P3)</f>
        <v>596</v>
      </c>
    </row>
    <row r="4" spans="1:17" x14ac:dyDescent="0.25">
      <c r="A4" s="53"/>
      <c r="B4" s="20" t="s">
        <v>105</v>
      </c>
      <c r="C4" s="49">
        <f>C2+C3</f>
        <v>1599.38</v>
      </c>
      <c r="D4" s="50"/>
      <c r="E4" s="57"/>
      <c r="F4" s="57"/>
      <c r="G4" s="58"/>
      <c r="H4" s="36">
        <f>E2/C3</f>
        <v>3.9951834717028967</v>
      </c>
      <c r="I4" s="36"/>
      <c r="J4" s="36"/>
      <c r="M4" s="31" t="s">
        <v>130</v>
      </c>
      <c r="N4" s="31">
        <v>196</v>
      </c>
      <c r="O4" s="31">
        <v>338</v>
      </c>
      <c r="P4" s="32">
        <v>87</v>
      </c>
      <c r="Q4" s="33">
        <f>SUM(N4:P4)</f>
        <v>621</v>
      </c>
    </row>
    <row r="5" spans="1:17" x14ac:dyDescent="0.25">
      <c r="A5" s="54"/>
      <c r="B5" s="21" t="s">
        <v>117</v>
      </c>
      <c r="C5" s="45">
        <f>C2/C4</f>
        <v>0.50671510210206461</v>
      </c>
      <c r="D5" s="46"/>
      <c r="E5" s="59"/>
      <c r="F5" s="59"/>
      <c r="G5" s="60"/>
      <c r="H5" s="36"/>
      <c r="I5" s="36"/>
      <c r="J5" s="36"/>
      <c r="M5" s="31" t="s">
        <v>131</v>
      </c>
      <c r="N5" s="31">
        <v>213</v>
      </c>
      <c r="O5" s="31">
        <v>367</v>
      </c>
      <c r="P5" s="32">
        <v>91</v>
      </c>
      <c r="Q5" s="33">
        <f>SUM(N5:P5)</f>
        <v>671</v>
      </c>
    </row>
    <row r="6" spans="1:17" ht="14.45" x14ac:dyDescent="0.3">
      <c r="A6" s="37"/>
      <c r="B6" s="37"/>
      <c r="C6" s="37"/>
      <c r="D6" s="38"/>
      <c r="E6" s="39"/>
      <c r="F6" s="40"/>
      <c r="G6" s="41"/>
      <c r="H6" s="42"/>
      <c r="I6" s="43"/>
      <c r="J6" s="44"/>
      <c r="M6" s="31" t="s">
        <v>132</v>
      </c>
      <c r="N6" s="31">
        <v>213</v>
      </c>
      <c r="O6" s="31">
        <v>360</v>
      </c>
      <c r="P6" s="32">
        <v>90</v>
      </c>
      <c r="Q6" s="33">
        <f>SUM(N6:P6)</f>
        <v>663</v>
      </c>
    </row>
    <row r="7" spans="1:17" x14ac:dyDescent="0.25">
      <c r="A7" s="52">
        <v>2010</v>
      </c>
      <c r="B7" s="19" t="s">
        <v>100</v>
      </c>
      <c r="C7" s="47">
        <f>'2010'!C51</f>
        <v>458.90999999999997</v>
      </c>
      <c r="D7" s="48"/>
      <c r="E7" s="61">
        <v>3132</v>
      </c>
      <c r="F7" s="55"/>
      <c r="G7" s="56"/>
      <c r="H7" s="36">
        <f>E7/C7</f>
        <v>6.824867621102177</v>
      </c>
      <c r="I7" s="36"/>
      <c r="J7" s="36"/>
    </row>
    <row r="8" spans="1:17" x14ac:dyDescent="0.25">
      <c r="A8" s="53"/>
      <c r="B8" s="20" t="s">
        <v>101</v>
      </c>
      <c r="C8" s="49">
        <f>'2010'!C52</f>
        <v>361.89</v>
      </c>
      <c r="D8" s="50"/>
      <c r="E8" s="62"/>
      <c r="F8" s="57"/>
      <c r="G8" s="58"/>
      <c r="H8" s="36"/>
      <c r="I8" s="36"/>
      <c r="J8" s="36"/>
      <c r="K8" t="s">
        <v>118</v>
      </c>
    </row>
    <row r="9" spans="1:17" x14ac:dyDescent="0.25">
      <c r="A9" s="53"/>
      <c r="B9" s="20" t="s">
        <v>105</v>
      </c>
      <c r="C9" s="49">
        <f>C7+C8</f>
        <v>820.8</v>
      </c>
      <c r="D9" s="50"/>
      <c r="E9" s="62"/>
      <c r="F9" s="57"/>
      <c r="G9" s="58"/>
      <c r="H9" s="36">
        <f>E7/C8</f>
        <v>8.6545635414076099</v>
      </c>
      <c r="I9" s="36"/>
      <c r="J9" s="36"/>
    </row>
    <row r="10" spans="1:17" x14ac:dyDescent="0.25">
      <c r="A10" s="54"/>
      <c r="B10" s="21" t="s">
        <v>117</v>
      </c>
      <c r="C10" s="45">
        <f>C7/C9</f>
        <v>0.5591008771929824</v>
      </c>
      <c r="D10" s="46"/>
      <c r="E10" s="63"/>
      <c r="F10" s="59"/>
      <c r="G10" s="60"/>
      <c r="H10" s="36"/>
      <c r="I10" s="36"/>
      <c r="J10" s="36"/>
    </row>
    <row r="11" spans="1:17" ht="14.45" x14ac:dyDescent="0.3">
      <c r="A11" s="18"/>
      <c r="D11" s="17"/>
      <c r="E11" s="22"/>
      <c r="F11" s="23"/>
      <c r="G11" s="24"/>
      <c r="H11" s="42"/>
      <c r="I11" s="43"/>
      <c r="J11" s="44"/>
    </row>
    <row r="12" spans="1:17" x14ac:dyDescent="0.25">
      <c r="A12" s="52">
        <v>2011</v>
      </c>
      <c r="B12" s="19" t="s">
        <v>100</v>
      </c>
      <c r="C12" s="47">
        <f>'2011'!C61</f>
        <v>1147.25</v>
      </c>
      <c r="D12" s="48"/>
      <c r="E12" s="61">
        <v>3286</v>
      </c>
      <c r="F12" s="55"/>
      <c r="G12" s="56"/>
      <c r="H12" s="36">
        <f>E12/C12</f>
        <v>2.8642405752887341</v>
      </c>
      <c r="I12" s="36"/>
      <c r="J12" s="36"/>
    </row>
    <row r="13" spans="1:17" x14ac:dyDescent="0.25">
      <c r="A13" s="53"/>
      <c r="B13" s="20" t="s">
        <v>101</v>
      </c>
      <c r="C13" s="49">
        <f>'2011'!C62</f>
        <v>663.92000000000007</v>
      </c>
      <c r="D13" s="50"/>
      <c r="E13" s="62"/>
      <c r="F13" s="57"/>
      <c r="G13" s="58"/>
      <c r="H13" s="36"/>
      <c r="I13" s="36"/>
      <c r="J13" s="36"/>
    </row>
    <row r="14" spans="1:17" x14ac:dyDescent="0.25">
      <c r="A14" s="53"/>
      <c r="B14" s="20" t="s">
        <v>105</v>
      </c>
      <c r="C14" s="49">
        <f>C12+C13</f>
        <v>1811.17</v>
      </c>
      <c r="D14" s="50"/>
      <c r="E14" s="62"/>
      <c r="F14" s="57"/>
      <c r="G14" s="58"/>
      <c r="H14" s="36">
        <f>E12/C13</f>
        <v>4.9493914929509577</v>
      </c>
      <c r="I14" s="36"/>
      <c r="J14" s="36"/>
    </row>
    <row r="15" spans="1:17" x14ac:dyDescent="0.25">
      <c r="A15" s="54"/>
      <c r="B15" s="21" t="s">
        <v>117</v>
      </c>
      <c r="C15" s="45">
        <f>C12/C14</f>
        <v>0.63343032404467825</v>
      </c>
      <c r="D15" s="46"/>
      <c r="E15" s="63"/>
      <c r="F15" s="59"/>
      <c r="G15" s="60"/>
      <c r="H15" s="36"/>
      <c r="I15" s="36"/>
      <c r="J15" s="36"/>
    </row>
    <row r="16" spans="1:17" ht="14.45" x14ac:dyDescent="0.3">
      <c r="A16" s="18"/>
      <c r="B16" s="16"/>
      <c r="D16" s="17"/>
      <c r="E16" s="22"/>
      <c r="F16" s="23"/>
      <c r="G16" s="24"/>
      <c r="H16" s="42"/>
      <c r="I16" s="43"/>
      <c r="J16" s="44"/>
    </row>
    <row r="17" spans="1:10" x14ac:dyDescent="0.25">
      <c r="A17" s="52">
        <v>2012</v>
      </c>
      <c r="B17" s="19" t="s">
        <v>100</v>
      </c>
      <c r="C17" s="47">
        <f>'2012'!C64</f>
        <v>1111.49</v>
      </c>
      <c r="D17" s="48"/>
      <c r="E17" s="61">
        <v>3603</v>
      </c>
      <c r="F17" s="55"/>
      <c r="G17" s="56"/>
      <c r="H17" s="36">
        <f>E17/C17</f>
        <v>3.2415946162358638</v>
      </c>
      <c r="I17" s="36"/>
      <c r="J17" s="36"/>
    </row>
    <row r="18" spans="1:10" x14ac:dyDescent="0.25">
      <c r="A18" s="53"/>
      <c r="B18" s="20" t="s">
        <v>101</v>
      </c>
      <c r="C18" s="49">
        <f>'2012'!C65</f>
        <v>732.59</v>
      </c>
      <c r="D18" s="50"/>
      <c r="E18" s="62"/>
      <c r="F18" s="57"/>
      <c r="G18" s="58"/>
      <c r="H18" s="36"/>
      <c r="I18" s="36"/>
      <c r="J18" s="36"/>
    </row>
    <row r="19" spans="1:10" x14ac:dyDescent="0.25">
      <c r="A19" s="53"/>
      <c r="B19" s="20" t="s">
        <v>105</v>
      </c>
      <c r="C19" s="49">
        <f>C17+C18</f>
        <v>1844.08</v>
      </c>
      <c r="D19" s="50"/>
      <c r="E19" s="62"/>
      <c r="F19" s="57"/>
      <c r="G19" s="58"/>
      <c r="H19" s="36">
        <f>E17/C18</f>
        <v>4.9181670511472992</v>
      </c>
      <c r="I19" s="36"/>
      <c r="J19" s="36"/>
    </row>
    <row r="20" spans="1:10" x14ac:dyDescent="0.25">
      <c r="A20" s="54"/>
      <c r="B20" s="21" t="s">
        <v>117</v>
      </c>
      <c r="C20" s="45">
        <f>C17/C19</f>
        <v>0.60273415470044689</v>
      </c>
      <c r="D20" s="46"/>
      <c r="E20" s="63"/>
      <c r="F20" s="59"/>
      <c r="G20" s="60"/>
      <c r="H20" s="36"/>
      <c r="I20" s="36"/>
      <c r="J20" s="36"/>
    </row>
    <row r="25" spans="1:10" ht="14.45" x14ac:dyDescent="0.3">
      <c r="E25" t="s">
        <v>118</v>
      </c>
    </row>
  </sheetData>
  <mergeCells count="40">
    <mergeCell ref="E1:G1"/>
    <mergeCell ref="B1:D1"/>
    <mergeCell ref="C2:D2"/>
    <mergeCell ref="C3:D3"/>
    <mergeCell ref="C4:D4"/>
    <mergeCell ref="A2:A5"/>
    <mergeCell ref="A7:A10"/>
    <mergeCell ref="A12:A15"/>
    <mergeCell ref="A17:A20"/>
    <mergeCell ref="E2:G5"/>
    <mergeCell ref="E7:G10"/>
    <mergeCell ref="E12:G15"/>
    <mergeCell ref="E17:G20"/>
    <mergeCell ref="C5:D5"/>
    <mergeCell ref="C7:D7"/>
    <mergeCell ref="C8:D8"/>
    <mergeCell ref="C9:D9"/>
    <mergeCell ref="C10:D10"/>
    <mergeCell ref="C12:D12"/>
    <mergeCell ref="C13:D13"/>
    <mergeCell ref="C14:D14"/>
    <mergeCell ref="H1:J1"/>
    <mergeCell ref="H2:J3"/>
    <mergeCell ref="H4:J5"/>
    <mergeCell ref="H7:J8"/>
    <mergeCell ref="H9:J10"/>
    <mergeCell ref="H14:J15"/>
    <mergeCell ref="H17:J18"/>
    <mergeCell ref="H19:J20"/>
    <mergeCell ref="A6:D6"/>
    <mergeCell ref="E6:G6"/>
    <mergeCell ref="H6:J6"/>
    <mergeCell ref="H16:J16"/>
    <mergeCell ref="H11:J11"/>
    <mergeCell ref="H12:J13"/>
    <mergeCell ref="C15:D15"/>
    <mergeCell ref="C17:D17"/>
    <mergeCell ref="C18:D18"/>
    <mergeCell ref="C19:D19"/>
    <mergeCell ref="C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B30" sqref="B30:C32"/>
    </sheetView>
  </sheetViews>
  <sheetFormatPr defaultRowHeight="15" x14ac:dyDescent="0.25"/>
  <cols>
    <col min="1" max="1" width="24.28515625" customWidth="1"/>
    <col min="2" max="2" width="29.28515625" customWidth="1"/>
    <col min="3" max="4" width="17.7109375" customWidth="1"/>
    <col min="5" max="5" width="18" customWidth="1"/>
    <col min="7" max="7" width="13.28515625" customWidth="1"/>
    <col min="8" max="8" width="25.140625" bestFit="1" customWidth="1"/>
    <col min="9" max="9" width="33.28515625" customWidth="1"/>
    <col min="10" max="10" width="24.28515625" customWidth="1"/>
    <col min="11" max="11" width="26.7109375" customWidth="1"/>
    <col min="13" max="14" width="27.5703125" bestFit="1" customWidth="1"/>
  </cols>
  <sheetData>
    <row r="1" spans="1:14" x14ac:dyDescent="0.3">
      <c r="A1">
        <v>2009</v>
      </c>
      <c r="B1">
        <v>2009</v>
      </c>
      <c r="G1" t="s">
        <v>84</v>
      </c>
    </row>
    <row r="2" spans="1:14" x14ac:dyDescent="0.3">
      <c r="A2" t="s">
        <v>12</v>
      </c>
      <c r="B2" t="s">
        <v>4</v>
      </c>
      <c r="C2" t="s">
        <v>2</v>
      </c>
      <c r="D2" t="s">
        <v>0</v>
      </c>
      <c r="E2" t="s">
        <v>1</v>
      </c>
      <c r="G2" t="s">
        <v>79</v>
      </c>
      <c r="H2" t="s">
        <v>87</v>
      </c>
      <c r="I2" t="s">
        <v>88</v>
      </c>
      <c r="J2" t="s">
        <v>81</v>
      </c>
      <c r="K2" t="s">
        <v>86</v>
      </c>
      <c r="M2" t="s">
        <v>91</v>
      </c>
      <c r="N2" t="s">
        <v>92</v>
      </c>
    </row>
    <row r="3" spans="1:14" x14ac:dyDescent="0.3">
      <c r="A3" t="s">
        <v>21</v>
      </c>
      <c r="B3" t="s">
        <v>6</v>
      </c>
      <c r="C3">
        <v>694.8</v>
      </c>
      <c r="D3">
        <v>0</v>
      </c>
      <c r="E3">
        <v>694.8</v>
      </c>
      <c r="G3" s="6">
        <v>543525</v>
      </c>
      <c r="H3">
        <f>C6</f>
        <v>1258.9000000000001</v>
      </c>
      <c r="I3">
        <f>H3/G3</f>
        <v>2.3161768087944438E-3</v>
      </c>
      <c r="J3">
        <f>C10/G3</f>
        <v>1.27832206430247E-3</v>
      </c>
      <c r="K3">
        <f>J3*2000</f>
        <v>2.5566441286049399</v>
      </c>
      <c r="M3" t="s">
        <v>86</v>
      </c>
      <c r="N3" t="s">
        <v>86</v>
      </c>
    </row>
    <row r="4" spans="1:14" x14ac:dyDescent="0.3">
      <c r="A4" t="s">
        <v>23</v>
      </c>
      <c r="B4" t="s">
        <v>22</v>
      </c>
      <c r="C4">
        <v>564.1</v>
      </c>
      <c r="D4">
        <v>564.1</v>
      </c>
      <c r="E4">
        <v>0</v>
      </c>
      <c r="J4" t="s">
        <v>82</v>
      </c>
      <c r="K4" t="s">
        <v>85</v>
      </c>
      <c r="M4">
        <f>K3</f>
        <v>2.5566441286049399</v>
      </c>
      <c r="N4">
        <f>K14</f>
        <v>2.2458910808425374</v>
      </c>
    </row>
    <row r="5" spans="1:14" x14ac:dyDescent="0.3">
      <c r="J5">
        <f>C9/G3</f>
        <v>1.0378547444919737E-3</v>
      </c>
      <c r="K5">
        <f>J5*2000</f>
        <v>2.0757094889839474</v>
      </c>
      <c r="M5" t="s">
        <v>85</v>
      </c>
      <c r="N5" t="s">
        <v>85</v>
      </c>
    </row>
    <row r="6" spans="1:14" x14ac:dyDescent="0.3">
      <c r="B6" t="s">
        <v>9</v>
      </c>
      <c r="C6">
        <f>SUM(D3:E4)</f>
        <v>1258.9000000000001</v>
      </c>
      <c r="M6">
        <f>K5</f>
        <v>2.0757094889839474</v>
      </c>
      <c r="N6">
        <f>K16</f>
        <v>5.8760525750817019</v>
      </c>
    </row>
    <row r="7" spans="1:14" x14ac:dyDescent="0.3">
      <c r="B7" t="s">
        <v>93</v>
      </c>
      <c r="C7" s="1">
        <f>SUM(D3:D4)/C6</f>
        <v>0.44808960203352133</v>
      </c>
    </row>
    <row r="8" spans="1:14" x14ac:dyDescent="0.3">
      <c r="B8" t="s">
        <v>11</v>
      </c>
      <c r="C8" s="1">
        <f>SUM(E3:E4)/C6</f>
        <v>0.55191039796647856</v>
      </c>
      <c r="G8" s="6"/>
    </row>
    <row r="9" spans="1:14" x14ac:dyDescent="0.3">
      <c r="B9" t="s">
        <v>7</v>
      </c>
      <c r="C9">
        <f>SUM(D3:D4)</f>
        <v>564.1</v>
      </c>
    </row>
    <row r="10" spans="1:14" x14ac:dyDescent="0.3">
      <c r="B10" t="s">
        <v>8</v>
      </c>
      <c r="C10">
        <f>SUM(E3:E4)</f>
        <v>694.8</v>
      </c>
    </row>
    <row r="11" spans="1:14" x14ac:dyDescent="0.3">
      <c r="B11" t="s">
        <v>13</v>
      </c>
      <c r="C11" s="3">
        <v>0</v>
      </c>
    </row>
    <row r="12" spans="1:14" x14ac:dyDescent="0.3">
      <c r="C12" s="3"/>
      <c r="D12" s="9"/>
    </row>
    <row r="13" spans="1:14" x14ac:dyDescent="0.3">
      <c r="A13" t="s">
        <v>12</v>
      </c>
      <c r="B13" t="s">
        <v>4</v>
      </c>
      <c r="C13" t="s">
        <v>2</v>
      </c>
      <c r="D13" t="s">
        <v>0</v>
      </c>
      <c r="E13" t="s">
        <v>1</v>
      </c>
      <c r="G13" t="s">
        <v>79</v>
      </c>
      <c r="H13" t="s">
        <v>80</v>
      </c>
      <c r="I13" t="s">
        <v>88</v>
      </c>
      <c r="J13" t="s">
        <v>81</v>
      </c>
      <c r="K13" t="s">
        <v>86</v>
      </c>
    </row>
    <row r="14" spans="1:14" x14ac:dyDescent="0.3">
      <c r="A14" t="s">
        <v>24</v>
      </c>
      <c r="B14" t="s">
        <v>6</v>
      </c>
      <c r="C14">
        <v>94.15</v>
      </c>
      <c r="D14">
        <v>0</v>
      </c>
      <c r="E14">
        <v>94.15</v>
      </c>
      <c r="G14" s="6">
        <v>83842</v>
      </c>
      <c r="H14">
        <f>C20</f>
        <v>340.48</v>
      </c>
      <c r="I14">
        <f>H14/G14</f>
        <v>4.060971827962119E-3</v>
      </c>
      <c r="J14">
        <f>C24/G14</f>
        <v>1.1229455404212687E-3</v>
      </c>
      <c r="K14">
        <f>J14*2000</f>
        <v>2.2458910808425374</v>
      </c>
    </row>
    <row r="15" spans="1:14" x14ac:dyDescent="0.3">
      <c r="B15" t="s">
        <v>17</v>
      </c>
      <c r="C15">
        <v>170.6</v>
      </c>
      <c r="D15">
        <v>170.6</v>
      </c>
      <c r="E15">
        <v>0</v>
      </c>
      <c r="J15" t="s">
        <v>82</v>
      </c>
      <c r="K15" t="s">
        <v>85</v>
      </c>
    </row>
    <row r="16" spans="1:14" x14ac:dyDescent="0.3">
      <c r="B16" t="s">
        <v>25</v>
      </c>
      <c r="C16">
        <v>9.3000000000000007</v>
      </c>
      <c r="D16">
        <v>9.3000000000000007</v>
      </c>
      <c r="E16">
        <v>0</v>
      </c>
      <c r="G16" s="6"/>
      <c r="J16">
        <f>C23/G14</f>
        <v>2.9380262875408508E-3</v>
      </c>
      <c r="K16">
        <f>J16*2000</f>
        <v>5.8760525750817019</v>
      </c>
    </row>
    <row r="17" spans="2:5" x14ac:dyDescent="0.3">
      <c r="B17" t="s">
        <v>26</v>
      </c>
      <c r="C17">
        <v>60</v>
      </c>
      <c r="D17">
        <v>60</v>
      </c>
      <c r="E17">
        <v>0</v>
      </c>
    </row>
    <row r="18" spans="2:5" x14ac:dyDescent="0.3">
      <c r="B18" t="s">
        <v>19</v>
      </c>
      <c r="C18">
        <v>6.43</v>
      </c>
      <c r="D18">
        <v>6.43</v>
      </c>
      <c r="E18">
        <v>0</v>
      </c>
    </row>
    <row r="20" spans="2:5" x14ac:dyDescent="0.3">
      <c r="B20" t="s">
        <v>9</v>
      </c>
      <c r="C20">
        <f>SUM(C14:C18)</f>
        <v>340.48</v>
      </c>
    </row>
    <row r="21" spans="2:5" x14ac:dyDescent="0.3">
      <c r="B21" t="s">
        <v>10</v>
      </c>
      <c r="C21" s="1">
        <f>SUM(D14:D18)/C20</f>
        <v>0.72347861842105265</v>
      </c>
    </row>
    <row r="22" spans="2:5" x14ac:dyDescent="0.3">
      <c r="B22" t="s">
        <v>11</v>
      </c>
      <c r="C22" s="1">
        <f>SUM(E14:E18)/C20</f>
        <v>0.27652138157894735</v>
      </c>
    </row>
    <row r="23" spans="2:5" x14ac:dyDescent="0.3">
      <c r="B23" t="s">
        <v>7</v>
      </c>
      <c r="C23">
        <f>SUM(D14:D18)</f>
        <v>246.33</v>
      </c>
    </row>
    <row r="24" spans="2:5" x14ac:dyDescent="0.3">
      <c r="B24" t="s">
        <v>8</v>
      </c>
      <c r="C24">
        <f>SUM(E14:E18)</f>
        <v>94.15</v>
      </c>
    </row>
    <row r="25" spans="2:5" x14ac:dyDescent="0.3">
      <c r="B25" t="s">
        <v>13</v>
      </c>
      <c r="C25" s="3">
        <f>0</f>
        <v>0</v>
      </c>
    </row>
    <row r="30" spans="2:5" x14ac:dyDescent="0.25">
      <c r="B30" t="s">
        <v>100</v>
      </c>
      <c r="C30">
        <f>SUM(C23,C9)</f>
        <v>810.43000000000006</v>
      </c>
    </row>
    <row r="31" spans="2:5" x14ac:dyDescent="0.25">
      <c r="B31" t="s">
        <v>101</v>
      </c>
      <c r="C31">
        <f>SUM(C24,C10)</f>
        <v>788.94999999999993</v>
      </c>
    </row>
    <row r="32" spans="2:5" x14ac:dyDescent="0.25">
      <c r="B32" t="s">
        <v>105</v>
      </c>
      <c r="C32">
        <f>C30+C31</f>
        <v>1599.38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4" workbookViewId="0">
      <selection activeCell="C56" sqref="C56"/>
    </sheetView>
  </sheetViews>
  <sheetFormatPr defaultRowHeight="15" x14ac:dyDescent="0.25"/>
  <cols>
    <col min="1" max="1" width="28.7109375" customWidth="1"/>
    <col min="2" max="2" width="29.140625" customWidth="1"/>
    <col min="3" max="3" width="17.140625" customWidth="1"/>
    <col min="4" max="4" width="15.7109375" customWidth="1"/>
    <col min="5" max="5" width="13.42578125" customWidth="1"/>
    <col min="6" max="6" width="10.85546875" customWidth="1"/>
    <col min="7" max="7" width="13.42578125" customWidth="1"/>
    <col min="8" max="8" width="17.85546875" customWidth="1"/>
    <col min="9" max="9" width="27.5703125" customWidth="1"/>
    <col min="10" max="10" width="24.5703125" customWidth="1"/>
    <col min="11" max="11" width="26.7109375" customWidth="1"/>
    <col min="13" max="16" width="27.5703125" bestFit="1" customWidth="1"/>
  </cols>
  <sheetData>
    <row r="1" spans="1:16" ht="14.45" x14ac:dyDescent="0.3">
      <c r="A1">
        <v>2010</v>
      </c>
      <c r="G1" t="s">
        <v>84</v>
      </c>
    </row>
    <row r="2" spans="1:16" x14ac:dyDescent="0.25">
      <c r="A2" t="s">
        <v>12</v>
      </c>
      <c r="B2" t="s">
        <v>4</v>
      </c>
      <c r="C2" t="s">
        <v>2</v>
      </c>
      <c r="D2" t="s">
        <v>0</v>
      </c>
      <c r="E2" t="s">
        <v>1</v>
      </c>
      <c r="G2" t="s">
        <v>79</v>
      </c>
      <c r="H2" t="s">
        <v>87</v>
      </c>
      <c r="I2" t="s">
        <v>88</v>
      </c>
      <c r="J2" t="s">
        <v>81</v>
      </c>
      <c r="K2" t="s">
        <v>86</v>
      </c>
      <c r="M2" t="s">
        <v>90</v>
      </c>
      <c r="N2" t="s">
        <v>72</v>
      </c>
      <c r="O2" t="s">
        <v>92</v>
      </c>
      <c r="P2" t="s">
        <v>89</v>
      </c>
    </row>
    <row r="3" spans="1:16" x14ac:dyDescent="0.25">
      <c r="A3" t="s">
        <v>3</v>
      </c>
      <c r="B3" t="s">
        <v>5</v>
      </c>
      <c r="C3">
        <v>61.65</v>
      </c>
      <c r="D3">
        <v>61.65</v>
      </c>
      <c r="E3">
        <v>0</v>
      </c>
      <c r="G3" s="6">
        <v>40019</v>
      </c>
      <c r="H3">
        <f>C6</f>
        <v>164.05</v>
      </c>
      <c r="I3">
        <f>H3/G3</f>
        <v>4.0993028311552019E-3</v>
      </c>
      <c r="J3">
        <f>C10/G3</f>
        <v>1.9190884329943277E-3</v>
      </c>
      <c r="K3">
        <f>J3*2000</f>
        <v>3.8381768659886553</v>
      </c>
      <c r="M3" t="s">
        <v>86</v>
      </c>
      <c r="N3" t="s">
        <v>86</v>
      </c>
      <c r="O3" t="s">
        <v>86</v>
      </c>
      <c r="P3" t="s">
        <v>86</v>
      </c>
    </row>
    <row r="4" spans="1:16" ht="14.45" x14ac:dyDescent="0.3">
      <c r="B4" t="s">
        <v>6</v>
      </c>
      <c r="C4">
        <v>102.4</v>
      </c>
      <c r="D4">
        <v>25.6</v>
      </c>
      <c r="E4">
        <v>76.8</v>
      </c>
      <c r="J4" t="s">
        <v>82</v>
      </c>
      <c r="K4" t="s">
        <v>85</v>
      </c>
      <c r="M4">
        <f>K3</f>
        <v>3.8381768659886553</v>
      </c>
      <c r="N4">
        <f>K14</f>
        <v>0.31866007509244554</v>
      </c>
      <c r="O4">
        <f>K25</f>
        <v>2.4973163808115264</v>
      </c>
      <c r="P4">
        <f>K39</f>
        <v>0.71027706340099106</v>
      </c>
    </row>
    <row r="5" spans="1:16" ht="14.45" x14ac:dyDescent="0.3">
      <c r="J5">
        <f>C9/G3</f>
        <v>2.1802143981608734E-3</v>
      </c>
      <c r="K5">
        <f>J5*2000</f>
        <v>4.360428796321747</v>
      </c>
      <c r="M5" t="s">
        <v>85</v>
      </c>
      <c r="N5" t="s">
        <v>85</v>
      </c>
      <c r="O5" t="s">
        <v>85</v>
      </c>
      <c r="P5" t="s">
        <v>85</v>
      </c>
    </row>
    <row r="6" spans="1:16" ht="14.45" x14ac:dyDescent="0.3">
      <c r="B6" t="s">
        <v>9</v>
      </c>
      <c r="C6">
        <v>164.05</v>
      </c>
      <c r="M6">
        <f>K5</f>
        <v>4.360428796321747</v>
      </c>
      <c r="N6">
        <f>K16</f>
        <v>0.48281829559461442</v>
      </c>
      <c r="O6">
        <f>K27</f>
        <v>2.7470718732854653</v>
      </c>
      <c r="P6">
        <f>K41</f>
        <v>0.9519557525062633</v>
      </c>
    </row>
    <row r="7" spans="1:16" ht="14.45" x14ac:dyDescent="0.3">
      <c r="B7" t="s">
        <v>10</v>
      </c>
      <c r="C7" s="1">
        <f>SUM(D3:D4)/C6</f>
        <v>0.53185004571776895</v>
      </c>
    </row>
    <row r="8" spans="1:16" ht="14.45" x14ac:dyDescent="0.3">
      <c r="B8" t="s">
        <v>11</v>
      </c>
      <c r="C8" s="1">
        <f>SUM(E3:E4)/C6</f>
        <v>0.468149954282231</v>
      </c>
      <c r="G8" s="6"/>
    </row>
    <row r="9" spans="1:16" ht="14.45" x14ac:dyDescent="0.3">
      <c r="B9" t="s">
        <v>7</v>
      </c>
      <c r="C9">
        <f>SUM(D3:D4)</f>
        <v>87.25</v>
      </c>
    </row>
    <row r="10" spans="1:16" ht="14.45" x14ac:dyDescent="0.3">
      <c r="B10" t="s">
        <v>8</v>
      </c>
      <c r="C10">
        <f>SUM(E3:E4)</f>
        <v>76.8</v>
      </c>
    </row>
    <row r="11" spans="1:16" ht="14.45" x14ac:dyDescent="0.3">
      <c r="B11" t="s">
        <v>13</v>
      </c>
      <c r="C11" s="2">
        <f>D4/C4</f>
        <v>0.25</v>
      </c>
    </row>
    <row r="12" spans="1:16" ht="14.45" x14ac:dyDescent="0.3">
      <c r="C12" s="2"/>
    </row>
    <row r="13" spans="1:16" ht="14.45" x14ac:dyDescent="0.3">
      <c r="A13" t="s">
        <v>12</v>
      </c>
      <c r="B13" t="s">
        <v>4</v>
      </c>
      <c r="C13" t="s">
        <v>2</v>
      </c>
      <c r="D13" t="s">
        <v>0</v>
      </c>
      <c r="E13" t="s">
        <v>1</v>
      </c>
      <c r="G13" t="s">
        <v>79</v>
      </c>
      <c r="H13" t="s">
        <v>80</v>
      </c>
      <c r="I13" t="s">
        <v>88</v>
      </c>
      <c r="J13" t="s">
        <v>81</v>
      </c>
      <c r="K13" t="s">
        <v>86</v>
      </c>
    </row>
    <row r="14" spans="1:16" ht="14.45" x14ac:dyDescent="0.3">
      <c r="A14" t="s">
        <v>14</v>
      </c>
      <c r="B14" t="s">
        <v>5</v>
      </c>
      <c r="C14">
        <v>99.45</v>
      </c>
      <c r="D14">
        <v>99.45</v>
      </c>
      <c r="E14">
        <v>0</v>
      </c>
      <c r="G14" s="6">
        <v>528149</v>
      </c>
      <c r="H14">
        <f>C17</f>
        <v>211.65</v>
      </c>
      <c r="I14">
        <f>H14/G14</f>
        <v>4.0073918534352997E-4</v>
      </c>
      <c r="J14">
        <f>C21/G14</f>
        <v>1.5933003754622276E-4</v>
      </c>
      <c r="K14">
        <f>J14*2000</f>
        <v>0.31866007509244554</v>
      </c>
    </row>
    <row r="15" spans="1:16" ht="14.45" x14ac:dyDescent="0.3">
      <c r="B15" t="s">
        <v>6</v>
      </c>
      <c r="C15">
        <v>112.2</v>
      </c>
      <c r="D15">
        <v>28.05</v>
      </c>
      <c r="E15">
        <v>84.15</v>
      </c>
      <c r="J15" t="s">
        <v>82</v>
      </c>
      <c r="K15" t="s">
        <v>85</v>
      </c>
    </row>
    <row r="16" spans="1:16" ht="14.45" x14ac:dyDescent="0.3">
      <c r="G16" s="6"/>
      <c r="J16">
        <f>C20/G14</f>
        <v>2.4140914779730721E-4</v>
      </c>
      <c r="K16">
        <f>J16*2000</f>
        <v>0.48281829559461442</v>
      </c>
    </row>
    <row r="17" spans="1:11" ht="14.45" x14ac:dyDescent="0.3">
      <c r="B17" t="s">
        <v>9</v>
      </c>
      <c r="C17">
        <f>SUM(D14:E15)</f>
        <v>211.65</v>
      </c>
    </row>
    <row r="18" spans="1:11" ht="14.45" x14ac:dyDescent="0.3">
      <c r="B18" t="s">
        <v>10</v>
      </c>
      <c r="C18" s="1">
        <f>SUM(D14:D15)/C17</f>
        <v>0.60240963855421681</v>
      </c>
    </row>
    <row r="19" spans="1:11" ht="14.45" x14ac:dyDescent="0.3">
      <c r="B19" t="s">
        <v>11</v>
      </c>
      <c r="C19" s="1">
        <f>SUM(E14:E15)/C17</f>
        <v>0.39759036144578314</v>
      </c>
    </row>
    <row r="20" spans="1:11" ht="14.45" x14ac:dyDescent="0.3">
      <c r="B20" t="s">
        <v>7</v>
      </c>
      <c r="C20">
        <f>SUM(D14:D15)</f>
        <v>127.5</v>
      </c>
    </row>
    <row r="21" spans="1:11" ht="14.45" x14ac:dyDescent="0.3">
      <c r="B21" t="s">
        <v>8</v>
      </c>
      <c r="C21">
        <f>SUM(E14:E15)</f>
        <v>84.15</v>
      </c>
    </row>
    <row r="22" spans="1:11" ht="14.45" x14ac:dyDescent="0.3">
      <c r="B22" t="s">
        <v>13</v>
      </c>
      <c r="C22" s="2">
        <f>D15/C15</f>
        <v>0.25</v>
      </c>
    </row>
    <row r="24" spans="1:11" ht="14.45" x14ac:dyDescent="0.3">
      <c r="A24" t="s">
        <v>12</v>
      </c>
      <c r="B24" t="s">
        <v>4</v>
      </c>
      <c r="C24" t="s">
        <v>2</v>
      </c>
      <c r="D24" t="s">
        <v>0</v>
      </c>
      <c r="E24" t="s">
        <v>1</v>
      </c>
      <c r="G24" t="s">
        <v>79</v>
      </c>
      <c r="H24" t="s">
        <v>80</v>
      </c>
      <c r="I24" t="s">
        <v>88</v>
      </c>
      <c r="J24" t="s">
        <v>81</v>
      </c>
      <c r="K24" t="s">
        <v>86</v>
      </c>
    </row>
    <row r="25" spans="1:11" ht="14.45" x14ac:dyDescent="0.3">
      <c r="A25" t="s">
        <v>15</v>
      </c>
      <c r="B25" t="s">
        <v>16</v>
      </c>
      <c r="C25">
        <v>15.42</v>
      </c>
      <c r="D25">
        <v>15.42</v>
      </c>
      <c r="E25">
        <v>0</v>
      </c>
      <c r="G25" s="6">
        <v>83842</v>
      </c>
      <c r="H25">
        <f>C31</f>
        <v>219.85</v>
      </c>
      <c r="I25">
        <f>H25/G25</f>
        <v>2.6221941270484959E-3</v>
      </c>
      <c r="J25">
        <f>C35/G25</f>
        <v>1.2486581904057631E-3</v>
      </c>
      <c r="K25">
        <f>J25*2000</f>
        <v>2.4973163808115264</v>
      </c>
    </row>
    <row r="26" spans="1:11" ht="14.45" x14ac:dyDescent="0.3">
      <c r="B26" t="s">
        <v>17</v>
      </c>
      <c r="C26">
        <v>56.23</v>
      </c>
      <c r="D26">
        <v>56.23</v>
      </c>
      <c r="E26">
        <v>0</v>
      </c>
      <c r="J26" t="s">
        <v>82</v>
      </c>
      <c r="K26" t="s">
        <v>85</v>
      </c>
    </row>
    <row r="27" spans="1:11" ht="14.45" x14ac:dyDescent="0.3">
      <c r="B27" t="s">
        <v>18</v>
      </c>
      <c r="C27">
        <v>2.2799999999999998</v>
      </c>
      <c r="D27">
        <v>2.2799999999999998</v>
      </c>
      <c r="E27">
        <v>0</v>
      </c>
      <c r="G27" s="6"/>
      <c r="J27">
        <f>C34/G25</f>
        <v>1.3735359366427327E-3</v>
      </c>
      <c r="K27">
        <f>J27*2000</f>
        <v>2.7470718732854653</v>
      </c>
    </row>
    <row r="28" spans="1:11" x14ac:dyDescent="0.25">
      <c r="B28" t="s">
        <v>19</v>
      </c>
      <c r="C28">
        <v>6.33</v>
      </c>
      <c r="D28">
        <v>6.33</v>
      </c>
      <c r="E28">
        <v>0</v>
      </c>
    </row>
    <row r="29" spans="1:11" x14ac:dyDescent="0.25">
      <c r="B29" t="s">
        <v>6</v>
      </c>
      <c r="C29">
        <v>139.59</v>
      </c>
      <c r="D29">
        <v>34.9</v>
      </c>
      <c r="E29">
        <v>104.69</v>
      </c>
    </row>
    <row r="31" spans="1:11" x14ac:dyDescent="0.25">
      <c r="B31" t="s">
        <v>9</v>
      </c>
      <c r="C31">
        <f>SUM(D25:E29)</f>
        <v>219.85</v>
      </c>
    </row>
    <row r="32" spans="1:11" x14ac:dyDescent="0.25">
      <c r="B32" t="s">
        <v>10</v>
      </c>
      <c r="C32" s="1">
        <f>SUM(D25:D29)/C31</f>
        <v>0.52381168978849213</v>
      </c>
    </row>
    <row r="33" spans="1:11" x14ac:dyDescent="0.25">
      <c r="B33" t="s">
        <v>11</v>
      </c>
      <c r="C33" s="1">
        <f>SUM(E25:E29)/C31</f>
        <v>0.47618831021150787</v>
      </c>
    </row>
    <row r="34" spans="1:11" x14ac:dyDescent="0.25">
      <c r="B34" t="s">
        <v>7</v>
      </c>
      <c r="C34">
        <f>SUM(D25:D29)</f>
        <v>115.16</v>
      </c>
    </row>
    <row r="35" spans="1:11" x14ac:dyDescent="0.25">
      <c r="B35" t="s">
        <v>8</v>
      </c>
      <c r="C35">
        <f>SUM(E25:E29)</f>
        <v>104.69</v>
      </c>
    </row>
    <row r="36" spans="1:11" x14ac:dyDescent="0.25">
      <c r="B36" t="s">
        <v>13</v>
      </c>
      <c r="C36" s="2">
        <f>D29/C29</f>
        <v>0.25001790959237769</v>
      </c>
    </row>
    <row r="38" spans="1:11" x14ac:dyDescent="0.25">
      <c r="A38" t="s">
        <v>12</v>
      </c>
      <c r="B38" t="s">
        <v>4</v>
      </c>
      <c r="C38" t="s">
        <v>2</v>
      </c>
      <c r="D38" t="s">
        <v>0</v>
      </c>
      <c r="E38" t="s">
        <v>1</v>
      </c>
      <c r="G38" t="s">
        <v>79</v>
      </c>
      <c r="H38" t="s">
        <v>80</v>
      </c>
      <c r="I38" t="s">
        <v>88</v>
      </c>
      <c r="J38" t="s">
        <v>81</v>
      </c>
      <c r="K38" t="s">
        <v>86</v>
      </c>
    </row>
    <row r="39" spans="1:11" x14ac:dyDescent="0.25">
      <c r="A39" t="s">
        <v>20</v>
      </c>
      <c r="B39" t="s">
        <v>5</v>
      </c>
      <c r="C39">
        <v>96.75</v>
      </c>
      <c r="D39">
        <v>96.75</v>
      </c>
      <c r="E39">
        <v>0</v>
      </c>
      <c r="G39" s="6">
        <v>271021</v>
      </c>
      <c r="H39">
        <f>C42</f>
        <v>225.25</v>
      </c>
      <c r="I39">
        <f>H39/G39</f>
        <v>8.3111640795362717E-4</v>
      </c>
      <c r="J39">
        <f>C46/G39</f>
        <v>3.5513853170049555E-4</v>
      </c>
      <c r="K39">
        <f>J39*2000</f>
        <v>0.71027706340099106</v>
      </c>
    </row>
    <row r="40" spans="1:11" x14ac:dyDescent="0.25">
      <c r="B40" t="s">
        <v>6</v>
      </c>
      <c r="C40">
        <v>129</v>
      </c>
      <c r="D40">
        <v>32.25</v>
      </c>
      <c r="E40">
        <v>96.25</v>
      </c>
      <c r="J40" t="s">
        <v>82</v>
      </c>
      <c r="K40" t="s">
        <v>85</v>
      </c>
    </row>
    <row r="41" spans="1:11" x14ac:dyDescent="0.25">
      <c r="G41" s="6"/>
      <c r="J41">
        <f>C45/G39</f>
        <v>4.7597787625313167E-4</v>
      </c>
      <c r="K41">
        <f>J41*2000</f>
        <v>0.9519557525062633</v>
      </c>
    </row>
    <row r="42" spans="1:11" x14ac:dyDescent="0.25">
      <c r="B42" t="s">
        <v>9</v>
      </c>
      <c r="C42">
        <f>SUM(D39:E40)</f>
        <v>225.25</v>
      </c>
    </row>
    <row r="43" spans="1:11" x14ac:dyDescent="0.25">
      <c r="B43" t="s">
        <v>10</v>
      </c>
      <c r="C43" s="1">
        <f>SUM(D39:D40)/C42</f>
        <v>0.57269700332963369</v>
      </c>
    </row>
    <row r="44" spans="1:11" x14ac:dyDescent="0.25">
      <c r="B44" t="s">
        <v>11</v>
      </c>
      <c r="C44" s="1">
        <f>SUM(E39:E40)/C42</f>
        <v>0.42730299667036625</v>
      </c>
    </row>
    <row r="45" spans="1:11" x14ac:dyDescent="0.25">
      <c r="B45" t="s">
        <v>7</v>
      </c>
      <c r="C45">
        <f>SUM(D39:D40)</f>
        <v>129</v>
      </c>
    </row>
    <row r="46" spans="1:11" x14ac:dyDescent="0.25">
      <c r="B46" t="s">
        <v>8</v>
      </c>
      <c r="C46">
        <f>SUM(E39:E40)</f>
        <v>96.25</v>
      </c>
    </row>
    <row r="47" spans="1:11" x14ac:dyDescent="0.25">
      <c r="B47" t="s">
        <v>13</v>
      </c>
      <c r="C47" s="2">
        <f>D40/C40</f>
        <v>0.25</v>
      </c>
    </row>
    <row r="51" spans="2:5" x14ac:dyDescent="0.25">
      <c r="B51" t="s">
        <v>98</v>
      </c>
      <c r="C51">
        <f>SUM(C9,C20,C45,C34)</f>
        <v>458.90999999999997</v>
      </c>
    </row>
    <row r="52" spans="2:5" x14ac:dyDescent="0.25">
      <c r="B52" t="s">
        <v>99</v>
      </c>
      <c r="C52">
        <f>SUM(C10,C21,C46,C35)</f>
        <v>361.89</v>
      </c>
    </row>
    <row r="53" spans="2:5" x14ac:dyDescent="0.25">
      <c r="B53" t="s">
        <v>105</v>
      </c>
      <c r="C53">
        <f>SUM(C51:C52)</f>
        <v>820.8</v>
      </c>
      <c r="D53" s="1">
        <f>C51/C53</f>
        <v>0.5591008771929824</v>
      </c>
    </row>
    <row r="55" spans="2:5" x14ac:dyDescent="0.25">
      <c r="E55" s="11">
        <f>63.34-55.91</f>
        <v>7.4300000000000068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Normal="100" workbookViewId="0">
      <selection activeCell="D53" sqref="D53"/>
    </sheetView>
  </sheetViews>
  <sheetFormatPr defaultRowHeight="15" x14ac:dyDescent="0.25"/>
  <cols>
    <col min="1" max="1" width="23.42578125" customWidth="1"/>
    <col min="2" max="2" width="30" customWidth="1"/>
    <col min="3" max="5" width="17.85546875" customWidth="1"/>
    <col min="7" max="7" width="13.42578125" customWidth="1"/>
    <col min="8" max="8" width="19.5703125" bestFit="1" customWidth="1"/>
    <col min="9" max="9" width="28" bestFit="1" customWidth="1"/>
    <col min="10" max="10" width="25.140625" bestFit="1" customWidth="1"/>
    <col min="11" max="11" width="27.5703125" bestFit="1" customWidth="1"/>
    <col min="13" max="16" width="27.5703125" bestFit="1" customWidth="1"/>
  </cols>
  <sheetData>
    <row r="1" spans="1:16" ht="14.45" x14ac:dyDescent="0.3">
      <c r="A1">
        <v>2011</v>
      </c>
    </row>
    <row r="2" spans="1:16" x14ac:dyDescent="0.25">
      <c r="A2" t="s">
        <v>12</v>
      </c>
      <c r="B2" t="s">
        <v>4</v>
      </c>
      <c r="C2" t="s">
        <v>2</v>
      </c>
      <c r="D2" t="s">
        <v>0</v>
      </c>
      <c r="E2" t="s">
        <v>1</v>
      </c>
      <c r="G2" t="s">
        <v>79</v>
      </c>
      <c r="H2" t="s">
        <v>87</v>
      </c>
      <c r="I2" t="s">
        <v>88</v>
      </c>
      <c r="J2" t="s">
        <v>81</v>
      </c>
      <c r="K2" t="s">
        <v>86</v>
      </c>
      <c r="M2" t="s">
        <v>72</v>
      </c>
      <c r="N2" t="s">
        <v>52</v>
      </c>
      <c r="O2" t="s">
        <v>75</v>
      </c>
      <c r="P2" t="s">
        <v>92</v>
      </c>
    </row>
    <row r="3" spans="1:16" ht="14.45" x14ac:dyDescent="0.3">
      <c r="A3" t="s">
        <v>72</v>
      </c>
      <c r="B3" t="s">
        <v>73</v>
      </c>
      <c r="C3">
        <v>114.4</v>
      </c>
      <c r="D3">
        <v>114.4</v>
      </c>
      <c r="E3">
        <v>0</v>
      </c>
      <c r="G3" s="6">
        <v>560448</v>
      </c>
      <c r="H3">
        <f>C6</f>
        <v>234.8</v>
      </c>
      <c r="I3">
        <f>H3/G3</f>
        <v>4.1895055384264017E-4</v>
      </c>
      <c r="J3">
        <f>C10/G3</f>
        <v>1.6112110311750598E-4</v>
      </c>
      <c r="K3">
        <f>J3*2000</f>
        <v>0.32224220623501199</v>
      </c>
      <c r="M3" t="s">
        <v>86</v>
      </c>
      <c r="N3" t="s">
        <v>86</v>
      </c>
      <c r="O3" t="s">
        <v>86</v>
      </c>
      <c r="P3" t="s">
        <v>86</v>
      </c>
    </row>
    <row r="4" spans="1:16" ht="14.45" x14ac:dyDescent="0.3">
      <c r="B4" t="s">
        <v>74</v>
      </c>
      <c r="C4">
        <v>120.4</v>
      </c>
      <c r="D4">
        <v>30.1</v>
      </c>
      <c r="E4">
        <v>90.3</v>
      </c>
      <c r="J4" t="s">
        <v>82</v>
      </c>
      <c r="K4" t="s">
        <v>85</v>
      </c>
      <c r="M4">
        <f>K3</f>
        <v>0.32224220623501199</v>
      </c>
      <c r="N4">
        <f>K14</f>
        <v>0.84126322314506996</v>
      </c>
      <c r="O4">
        <f>K25</f>
        <v>4.1230415552612509</v>
      </c>
      <c r="P4">
        <f>K47</f>
        <v>2.154528756470504</v>
      </c>
    </row>
    <row r="5" spans="1:16" ht="14.45" x14ac:dyDescent="0.3">
      <c r="J5">
        <f>C9/G3</f>
        <v>2.5782945072513419E-4</v>
      </c>
      <c r="K5">
        <f>J5*2000</f>
        <v>0.51565890145026838</v>
      </c>
      <c r="M5" t="s">
        <v>85</v>
      </c>
      <c r="N5" t="s">
        <v>85</v>
      </c>
      <c r="O5" t="s">
        <v>85</v>
      </c>
      <c r="P5" t="s">
        <v>85</v>
      </c>
    </row>
    <row r="6" spans="1:16" ht="14.45" x14ac:dyDescent="0.3">
      <c r="B6" t="s">
        <v>9</v>
      </c>
      <c r="C6">
        <f>SUM(D3:E4)</f>
        <v>234.8</v>
      </c>
      <c r="M6">
        <f>K5</f>
        <v>0.51565890145026838</v>
      </c>
      <c r="N6">
        <f>K16</f>
        <v>1.1246360983097252</v>
      </c>
      <c r="O6">
        <f>K27</f>
        <v>8.2110997276293762</v>
      </c>
      <c r="P6">
        <f>K49</f>
        <v>5.373201975143723</v>
      </c>
    </row>
    <row r="7" spans="1:16" ht="14.45" x14ac:dyDescent="0.3">
      <c r="B7" t="s">
        <v>10</v>
      </c>
      <c r="C7" s="1">
        <f>SUM(D3:D4)/C6</f>
        <v>0.61541737649063033</v>
      </c>
    </row>
    <row r="8" spans="1:16" ht="14.45" x14ac:dyDescent="0.3">
      <c r="B8" t="s">
        <v>11</v>
      </c>
      <c r="C8" s="1">
        <f>SUM(E3:E4)/C6</f>
        <v>0.38458262350936967</v>
      </c>
      <c r="G8" s="6"/>
    </row>
    <row r="9" spans="1:16" ht="14.45" x14ac:dyDescent="0.3">
      <c r="B9" t="s">
        <v>7</v>
      </c>
      <c r="C9">
        <f>SUM(D3:D4)</f>
        <v>144.5</v>
      </c>
    </row>
    <row r="10" spans="1:16" ht="14.45" x14ac:dyDescent="0.3">
      <c r="B10" t="s">
        <v>8</v>
      </c>
      <c r="C10">
        <f>SUM(E3:E4)</f>
        <v>90.3</v>
      </c>
    </row>
    <row r="11" spans="1:16" ht="14.45" x14ac:dyDescent="0.3">
      <c r="B11" t="s">
        <v>13</v>
      </c>
      <c r="C11" s="2">
        <f>D4/C4</f>
        <v>0.25</v>
      </c>
    </row>
    <row r="13" spans="1:16" ht="14.45" x14ac:dyDescent="0.3">
      <c r="A13" t="s">
        <v>12</v>
      </c>
      <c r="B13" t="s">
        <v>4</v>
      </c>
      <c r="C13" t="s">
        <v>2</v>
      </c>
      <c r="D13" t="s">
        <v>0</v>
      </c>
      <c r="E13" t="s">
        <v>1</v>
      </c>
      <c r="G13" t="s">
        <v>79</v>
      </c>
      <c r="H13" t="s">
        <v>80</v>
      </c>
      <c r="I13" t="s">
        <v>88</v>
      </c>
      <c r="J13" t="s">
        <v>81</v>
      </c>
      <c r="K13" t="s">
        <v>86</v>
      </c>
    </row>
    <row r="14" spans="1:16" ht="14.45" x14ac:dyDescent="0.3">
      <c r="A14" t="s">
        <v>52</v>
      </c>
      <c r="B14" t="s">
        <v>73</v>
      </c>
      <c r="C14">
        <v>114.4</v>
      </c>
      <c r="D14">
        <v>114.4</v>
      </c>
      <c r="E14">
        <v>0</v>
      </c>
      <c r="G14" s="6">
        <v>271021</v>
      </c>
      <c r="H14">
        <f>C17</f>
        <v>266.39999999999998</v>
      </c>
      <c r="I14">
        <f>H14/G14</f>
        <v>9.8294966072739738E-4</v>
      </c>
      <c r="J14">
        <f>C21/G14</f>
        <v>4.20631611572535E-4</v>
      </c>
      <c r="K14">
        <f>J14*2000</f>
        <v>0.84126322314506996</v>
      </c>
    </row>
    <row r="15" spans="1:16" ht="14.45" x14ac:dyDescent="0.3">
      <c r="B15" t="s">
        <v>74</v>
      </c>
      <c r="C15">
        <v>152</v>
      </c>
      <c r="D15">
        <v>38</v>
      </c>
      <c r="E15">
        <v>114</v>
      </c>
      <c r="J15" t="s">
        <v>82</v>
      </c>
      <c r="K15" t="s">
        <v>85</v>
      </c>
    </row>
    <row r="16" spans="1:16" ht="14.45" x14ac:dyDescent="0.3">
      <c r="G16" s="6"/>
      <c r="J16">
        <f>C20/G14</f>
        <v>5.623180491548626E-4</v>
      </c>
      <c r="K16">
        <f>J16*2000</f>
        <v>1.1246360983097252</v>
      </c>
    </row>
    <row r="17" spans="1:11" ht="14.45" x14ac:dyDescent="0.3">
      <c r="B17" t="s">
        <v>9</v>
      </c>
      <c r="C17">
        <f>SUM(D14:E15)</f>
        <v>266.39999999999998</v>
      </c>
    </row>
    <row r="18" spans="1:11" ht="14.45" x14ac:dyDescent="0.3">
      <c r="B18" t="s">
        <v>10</v>
      </c>
      <c r="C18" s="1">
        <f>SUM(D14:D15)/C17</f>
        <v>0.57207207207207211</v>
      </c>
    </row>
    <row r="19" spans="1:11" ht="14.45" x14ac:dyDescent="0.3">
      <c r="B19" t="s">
        <v>11</v>
      </c>
      <c r="C19" s="1">
        <f>SUM(E14:E15)/C17</f>
        <v>0.42792792792792794</v>
      </c>
    </row>
    <row r="20" spans="1:11" ht="14.45" x14ac:dyDescent="0.3">
      <c r="B20" t="s">
        <v>7</v>
      </c>
      <c r="C20">
        <f>SUM(D14:D15)</f>
        <v>152.4</v>
      </c>
    </row>
    <row r="21" spans="1:11" ht="14.45" x14ac:dyDescent="0.3">
      <c r="B21" t="s">
        <v>8</v>
      </c>
      <c r="C21">
        <f>SUM(E14:E15)</f>
        <v>114</v>
      </c>
    </row>
    <row r="22" spans="1:11" ht="14.45" x14ac:dyDescent="0.3">
      <c r="B22" t="s">
        <v>13</v>
      </c>
      <c r="C22" s="2">
        <f>D15/C15</f>
        <v>0.25</v>
      </c>
    </row>
    <row r="24" spans="1:11" ht="14.45" x14ac:dyDescent="0.3">
      <c r="A24" t="s">
        <v>12</v>
      </c>
      <c r="B24" t="s">
        <v>4</v>
      </c>
      <c r="C24" t="s">
        <v>2</v>
      </c>
      <c r="D24" t="s">
        <v>0</v>
      </c>
      <c r="E24" t="s">
        <v>1</v>
      </c>
      <c r="G24" t="s">
        <v>79</v>
      </c>
      <c r="H24" t="s">
        <v>80</v>
      </c>
      <c r="I24" t="s">
        <v>88</v>
      </c>
      <c r="J24" t="s">
        <v>81</v>
      </c>
      <c r="K24" t="s">
        <v>86</v>
      </c>
    </row>
    <row r="25" spans="1:11" x14ac:dyDescent="0.25">
      <c r="A25" t="s">
        <v>75</v>
      </c>
      <c r="B25" t="s">
        <v>73</v>
      </c>
      <c r="C25">
        <v>136.80000000000001</v>
      </c>
      <c r="D25">
        <v>136.80000000000001</v>
      </c>
      <c r="E25">
        <v>0</v>
      </c>
      <c r="G25" s="6">
        <v>40019</v>
      </c>
      <c r="H25">
        <f>C28</f>
        <v>246.8</v>
      </c>
      <c r="I25">
        <f>H25/G25</f>
        <v>6.1670706414453137E-3</v>
      </c>
      <c r="J25">
        <f>C32/G25</f>
        <v>2.0615207776306255E-3</v>
      </c>
      <c r="K25">
        <f>J25*2000</f>
        <v>4.1230415552612509</v>
      </c>
    </row>
    <row r="26" spans="1:11" ht="14.45" x14ac:dyDescent="0.3">
      <c r="B26" t="s">
        <v>6</v>
      </c>
      <c r="C26">
        <v>110</v>
      </c>
      <c r="D26">
        <f>C26-E26</f>
        <v>27.5</v>
      </c>
      <c r="E26">
        <v>82.5</v>
      </c>
      <c r="J26" t="s">
        <v>82</v>
      </c>
      <c r="K26" t="s">
        <v>85</v>
      </c>
    </row>
    <row r="27" spans="1:11" ht="14.45" x14ac:dyDescent="0.3">
      <c r="G27" s="6"/>
      <c r="J27">
        <f>C31/G25</f>
        <v>4.1055498638146882E-3</v>
      </c>
      <c r="K27">
        <f>J27*2000</f>
        <v>8.2110997276293762</v>
      </c>
    </row>
    <row r="28" spans="1:11" ht="14.45" x14ac:dyDescent="0.3">
      <c r="B28" t="s">
        <v>9</v>
      </c>
      <c r="C28">
        <f>SUM(D25:E26)</f>
        <v>246.8</v>
      </c>
    </row>
    <row r="29" spans="1:11" ht="14.45" x14ac:dyDescent="0.3">
      <c r="B29" t="s">
        <v>10</v>
      </c>
      <c r="C29" s="1">
        <f>SUM(D25:D26)/C28</f>
        <v>0.66572123176661269</v>
      </c>
    </row>
    <row r="30" spans="1:11" ht="14.45" x14ac:dyDescent="0.3">
      <c r="B30" t="s">
        <v>11</v>
      </c>
      <c r="C30" s="1">
        <f>SUM(E25:E26)/C28</f>
        <v>0.33427876823338737</v>
      </c>
    </row>
    <row r="31" spans="1:11" ht="14.45" x14ac:dyDescent="0.3">
      <c r="B31" t="s">
        <v>7</v>
      </c>
      <c r="C31">
        <f>SUM(D25:D26)</f>
        <v>164.3</v>
      </c>
    </row>
    <row r="32" spans="1:11" ht="14.45" x14ac:dyDescent="0.3">
      <c r="B32" t="s">
        <v>8</v>
      </c>
      <c r="C32">
        <f>SUM(E25:E26)</f>
        <v>82.5</v>
      </c>
    </row>
    <row r="33" spans="1:11" ht="14.45" x14ac:dyDescent="0.3">
      <c r="B33" t="s">
        <v>13</v>
      </c>
      <c r="C33" s="2">
        <f>D26/C26</f>
        <v>0.25</v>
      </c>
    </row>
    <row r="35" spans="1:11" s="12" customFormat="1" ht="14.45" x14ac:dyDescent="0.3">
      <c r="A35" s="12" t="s">
        <v>12</v>
      </c>
      <c r="B35" s="12" t="s">
        <v>4</v>
      </c>
      <c r="C35" s="12" t="s">
        <v>2</v>
      </c>
      <c r="D35" s="12" t="s">
        <v>0</v>
      </c>
      <c r="E35" s="12" t="s">
        <v>1</v>
      </c>
      <c r="G35" s="12" t="s">
        <v>79</v>
      </c>
      <c r="H35" s="12" t="s">
        <v>80</v>
      </c>
      <c r="I35" s="12" t="s">
        <v>88</v>
      </c>
      <c r="J35" s="12" t="s">
        <v>81</v>
      </c>
      <c r="K35" s="12" t="s">
        <v>86</v>
      </c>
    </row>
    <row r="36" spans="1:11" s="12" customFormat="1" ht="14.45" x14ac:dyDescent="0.3">
      <c r="A36" s="12" t="s">
        <v>76</v>
      </c>
      <c r="B36" s="12" t="s">
        <v>73</v>
      </c>
      <c r="C36" s="12">
        <v>365.2</v>
      </c>
      <c r="D36" s="12">
        <v>365.2</v>
      </c>
      <c r="G36" s="13">
        <v>271021</v>
      </c>
      <c r="H36" s="12">
        <f>C39</f>
        <v>747.59999999999991</v>
      </c>
      <c r="I36" s="12">
        <f>H36/G36</f>
        <v>2.7584578316809396E-3</v>
      </c>
      <c r="J36" s="12">
        <f>C43/G36</f>
        <v>1.058220580693009E-3</v>
      </c>
      <c r="K36" s="12">
        <f>J36*2000</f>
        <v>2.1164411613860179</v>
      </c>
    </row>
    <row r="37" spans="1:11" s="12" customFormat="1" ht="14.45" x14ac:dyDescent="0.3">
      <c r="B37" s="12" t="s">
        <v>6</v>
      </c>
      <c r="C37" s="12">
        <v>382.4</v>
      </c>
      <c r="D37" s="12">
        <v>95.6</v>
      </c>
      <c r="E37" s="12">
        <v>286.8</v>
      </c>
      <c r="J37" s="12" t="s">
        <v>82</v>
      </c>
      <c r="K37" s="12" t="s">
        <v>85</v>
      </c>
    </row>
    <row r="38" spans="1:11" s="12" customFormat="1" ht="14.45" x14ac:dyDescent="0.3">
      <c r="G38" s="13"/>
      <c r="J38" s="12">
        <f>C42/G36</f>
        <v>1.7002372509879306E-3</v>
      </c>
      <c r="K38" s="12">
        <f>J38*2000</f>
        <v>3.4004745019758613</v>
      </c>
    </row>
    <row r="39" spans="1:11" s="12" customFormat="1" ht="14.45" x14ac:dyDescent="0.3">
      <c r="B39" s="12" t="s">
        <v>9</v>
      </c>
      <c r="C39" s="12">
        <f>SUM(D36:E37)</f>
        <v>747.59999999999991</v>
      </c>
      <c r="G39" s="13"/>
    </row>
    <row r="40" spans="1:11" s="12" customFormat="1" ht="14.45" x14ac:dyDescent="0.3">
      <c r="B40" s="12" t="s">
        <v>10</v>
      </c>
      <c r="C40" s="14">
        <f>SUM(D36:D37)/C39</f>
        <v>0.6163723916532905</v>
      </c>
    </row>
    <row r="41" spans="1:11" s="12" customFormat="1" ht="14.45" x14ac:dyDescent="0.3">
      <c r="B41" s="12" t="s">
        <v>11</v>
      </c>
      <c r="C41" s="14">
        <f>SUM(E36:E37)/C39</f>
        <v>0.38362760834670956</v>
      </c>
      <c r="G41" s="13"/>
    </row>
    <row r="42" spans="1:11" s="12" customFormat="1" ht="14.45" x14ac:dyDescent="0.3">
      <c r="B42" s="12" t="s">
        <v>114</v>
      </c>
      <c r="C42" s="12">
        <f>SUM(D36:D37)</f>
        <v>460.79999999999995</v>
      </c>
    </row>
    <row r="43" spans="1:11" s="12" customFormat="1" ht="14.45" x14ac:dyDescent="0.3">
      <c r="B43" s="12" t="s">
        <v>8</v>
      </c>
      <c r="C43" s="12">
        <f>SUM(E36:E37)</f>
        <v>286.8</v>
      </c>
    </row>
    <row r="44" spans="1:11" s="12" customFormat="1" ht="14.45" x14ac:dyDescent="0.3">
      <c r="B44" s="12" t="s">
        <v>13</v>
      </c>
      <c r="C44" s="15">
        <f>D37/C37</f>
        <v>0.25</v>
      </c>
    </row>
    <row r="46" spans="1:11" ht="14.45" x14ac:dyDescent="0.3">
      <c r="A46" t="s">
        <v>12</v>
      </c>
      <c r="B46" t="s">
        <v>4</v>
      </c>
      <c r="C46" t="s">
        <v>2</v>
      </c>
      <c r="D46" t="s">
        <v>0</v>
      </c>
      <c r="E46" t="s">
        <v>1</v>
      </c>
      <c r="G46" t="s">
        <v>79</v>
      </c>
      <c r="H46" t="s">
        <v>80</v>
      </c>
      <c r="I46" t="s">
        <v>88</v>
      </c>
      <c r="J46" t="s">
        <v>81</v>
      </c>
      <c r="K46" t="s">
        <v>86</v>
      </c>
    </row>
    <row r="47" spans="1:11" ht="14.45" x14ac:dyDescent="0.3">
      <c r="A47" t="s">
        <v>77</v>
      </c>
      <c r="B47" t="s">
        <v>16</v>
      </c>
      <c r="C47">
        <v>0.9</v>
      </c>
      <c r="D47">
        <v>0.9</v>
      </c>
      <c r="E47">
        <v>0</v>
      </c>
      <c r="G47" s="6">
        <v>83842</v>
      </c>
      <c r="H47">
        <f>C53</f>
        <v>315.57</v>
      </c>
      <c r="I47">
        <f>H47/G47</f>
        <v>3.7638653658071133E-3</v>
      </c>
      <c r="J47">
        <f>C57/G47</f>
        <v>1.077264378235252E-3</v>
      </c>
      <c r="K47">
        <f>J47*2000</f>
        <v>2.154528756470504</v>
      </c>
    </row>
    <row r="48" spans="1:11" ht="14.45" x14ac:dyDescent="0.3">
      <c r="B48" t="s">
        <v>17</v>
      </c>
      <c r="C48">
        <v>170.06</v>
      </c>
      <c r="D48">
        <v>170.06</v>
      </c>
      <c r="E48">
        <v>0</v>
      </c>
      <c r="J48" t="s">
        <v>82</v>
      </c>
      <c r="K48" t="s">
        <v>85</v>
      </c>
    </row>
    <row r="49" spans="2:11" ht="14.45" x14ac:dyDescent="0.3">
      <c r="B49" t="s">
        <v>78</v>
      </c>
      <c r="C49">
        <v>10</v>
      </c>
      <c r="D49">
        <v>10</v>
      </c>
      <c r="E49">
        <v>0</v>
      </c>
      <c r="G49" s="6"/>
      <c r="J49">
        <f>C56/G47</f>
        <v>2.6866009875718615E-3</v>
      </c>
      <c r="K49">
        <f>J49*2000</f>
        <v>5.373201975143723</v>
      </c>
    </row>
    <row r="50" spans="2:11" ht="14.45" x14ac:dyDescent="0.3">
      <c r="B50" t="s">
        <v>19</v>
      </c>
      <c r="C50">
        <v>14.18</v>
      </c>
      <c r="D50">
        <v>14.18</v>
      </c>
      <c r="E50">
        <v>0</v>
      </c>
    </row>
    <row r="51" spans="2:11" ht="14.45" x14ac:dyDescent="0.3">
      <c r="B51" t="s">
        <v>6</v>
      </c>
      <c r="C51">
        <v>120.43</v>
      </c>
      <c r="D51">
        <v>30.11</v>
      </c>
      <c r="E51">
        <v>90.32</v>
      </c>
    </row>
    <row r="53" spans="2:11" ht="14.45" x14ac:dyDescent="0.3">
      <c r="B53" t="s">
        <v>9</v>
      </c>
      <c r="C53">
        <f>SUM(D47:E51)</f>
        <v>315.57</v>
      </c>
    </row>
    <row r="54" spans="2:11" ht="14.45" x14ac:dyDescent="0.3">
      <c r="B54" t="s">
        <v>10</v>
      </c>
      <c r="C54" s="1">
        <f>SUM(D47:D51)/C53</f>
        <v>0.71378774915232757</v>
      </c>
    </row>
    <row r="55" spans="2:11" ht="14.45" x14ac:dyDescent="0.3">
      <c r="B55" t="s">
        <v>11</v>
      </c>
      <c r="C55" s="1">
        <f>SUM(E47:E51)/C53</f>
        <v>0.28621225084767243</v>
      </c>
    </row>
    <row r="56" spans="2:11" ht="14.45" x14ac:dyDescent="0.3">
      <c r="B56" s="12" t="s">
        <v>114</v>
      </c>
      <c r="C56">
        <f>SUM(D47:D51)</f>
        <v>225.25</v>
      </c>
    </row>
    <row r="57" spans="2:11" ht="14.45" x14ac:dyDescent="0.3">
      <c r="B57" t="s">
        <v>8</v>
      </c>
      <c r="C57">
        <f>SUM(E47:E51)</f>
        <v>90.32</v>
      </c>
    </row>
    <row r="58" spans="2:11" ht="14.45" x14ac:dyDescent="0.3">
      <c r="B58" t="s">
        <v>13</v>
      </c>
      <c r="C58" s="2">
        <f>D51/C51</f>
        <v>0.25002075894710618</v>
      </c>
    </row>
    <row r="61" spans="2:11" x14ac:dyDescent="0.25">
      <c r="B61" t="s">
        <v>96</v>
      </c>
      <c r="C61">
        <f>SUM(C9,C20,C31,C56,C42)</f>
        <v>1147.25</v>
      </c>
    </row>
    <row r="62" spans="2:11" x14ac:dyDescent="0.25">
      <c r="B62" t="s">
        <v>97</v>
      </c>
      <c r="C62">
        <f>SUM(C10,C21,C32,C57,C43)</f>
        <v>663.92000000000007</v>
      </c>
    </row>
    <row r="63" spans="2:11" x14ac:dyDescent="0.25">
      <c r="B63" t="s">
        <v>105</v>
      </c>
      <c r="C63">
        <f>C61+C62</f>
        <v>1811.17</v>
      </c>
      <c r="D63" s="1">
        <f>C61/C63</f>
        <v>0.63343032404467825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C77" sqref="C77"/>
    </sheetView>
  </sheetViews>
  <sheetFormatPr defaultRowHeight="15" x14ac:dyDescent="0.25"/>
  <cols>
    <col min="1" max="1" width="23.85546875" bestFit="1" customWidth="1"/>
    <col min="2" max="2" width="28.7109375" bestFit="1" customWidth="1"/>
    <col min="3" max="3" width="17" bestFit="1" customWidth="1"/>
    <col min="4" max="4" width="12.5703125" bestFit="1" customWidth="1"/>
    <col min="5" max="5" width="12.7109375" bestFit="1" customWidth="1"/>
  </cols>
  <sheetData>
    <row r="1" spans="1:5" ht="14.45" x14ac:dyDescent="0.3">
      <c r="A1">
        <v>2012</v>
      </c>
    </row>
    <row r="2" spans="1:5" ht="14.45" x14ac:dyDescent="0.3">
      <c r="A2" t="s">
        <v>12</v>
      </c>
      <c r="B2" t="s">
        <v>4</v>
      </c>
      <c r="C2" t="s">
        <v>2</v>
      </c>
      <c r="D2" t="s">
        <v>0</v>
      </c>
      <c r="E2" t="s">
        <v>1</v>
      </c>
    </row>
    <row r="3" spans="1:5" ht="14.45" x14ac:dyDescent="0.3">
      <c r="A3" t="s">
        <v>72</v>
      </c>
      <c r="B3" t="s">
        <v>6</v>
      </c>
      <c r="C3">
        <v>153</v>
      </c>
      <c r="D3">
        <v>38.25</v>
      </c>
      <c r="E3">
        <v>114.75</v>
      </c>
    </row>
    <row r="4" spans="1:5" ht="14.45" x14ac:dyDescent="0.3">
      <c r="B4" t="s">
        <v>74</v>
      </c>
      <c r="C4">
        <v>122.4</v>
      </c>
      <c r="D4">
        <v>122.4</v>
      </c>
      <c r="E4">
        <v>0</v>
      </c>
    </row>
    <row r="6" spans="1:5" ht="14.45" x14ac:dyDescent="0.3">
      <c r="B6" t="s">
        <v>9</v>
      </c>
      <c r="C6">
        <f>SUM(D3:E4)</f>
        <v>275.39999999999998</v>
      </c>
    </row>
    <row r="7" spans="1:5" ht="14.45" x14ac:dyDescent="0.3">
      <c r="B7" t="s">
        <v>10</v>
      </c>
      <c r="C7" s="1">
        <f>SUM(D3:D4)/C6</f>
        <v>0.58333333333333337</v>
      </c>
    </row>
    <row r="8" spans="1:5" ht="14.45" x14ac:dyDescent="0.3">
      <c r="B8" t="s">
        <v>11</v>
      </c>
      <c r="C8" s="1">
        <f>SUM(E3:E4)/C6</f>
        <v>0.41666666666666669</v>
      </c>
    </row>
    <row r="9" spans="1:5" ht="14.45" x14ac:dyDescent="0.3">
      <c r="B9" t="s">
        <v>7</v>
      </c>
      <c r="C9">
        <f>SUM(D3:D4)</f>
        <v>160.65</v>
      </c>
    </row>
    <row r="10" spans="1:5" ht="14.45" x14ac:dyDescent="0.3">
      <c r="B10" t="s">
        <v>8</v>
      </c>
      <c r="C10">
        <f>SUM(E3:E4)</f>
        <v>114.75</v>
      </c>
    </row>
    <row r="11" spans="1:5" ht="14.45" x14ac:dyDescent="0.3">
      <c r="B11" t="s">
        <v>13</v>
      </c>
      <c r="C11" s="2">
        <f>D3/C3</f>
        <v>0.25</v>
      </c>
    </row>
    <row r="13" spans="1:5" ht="14.45" x14ac:dyDescent="0.3">
      <c r="A13" t="s">
        <v>12</v>
      </c>
      <c r="B13" t="s">
        <v>4</v>
      </c>
      <c r="C13" t="s">
        <v>2</v>
      </c>
      <c r="D13" t="s">
        <v>0</v>
      </c>
      <c r="E13" t="s">
        <v>1</v>
      </c>
    </row>
    <row r="14" spans="1:5" ht="14.45" x14ac:dyDescent="0.3">
      <c r="A14" t="s">
        <v>52</v>
      </c>
      <c r="B14" t="s">
        <v>6</v>
      </c>
      <c r="C14">
        <v>161</v>
      </c>
      <c r="D14">
        <v>40.25</v>
      </c>
      <c r="E14">
        <v>120.75</v>
      </c>
    </row>
    <row r="15" spans="1:5" ht="14.45" x14ac:dyDescent="0.3">
      <c r="B15" t="s">
        <v>74</v>
      </c>
      <c r="C15">
        <v>120.75</v>
      </c>
      <c r="D15">
        <v>120.75</v>
      </c>
      <c r="E15">
        <v>0</v>
      </c>
    </row>
    <row r="17" spans="1:5" ht="14.45" x14ac:dyDescent="0.3">
      <c r="B17" t="s">
        <v>9</v>
      </c>
      <c r="C17">
        <f>SUM(D14:E15)</f>
        <v>281.75</v>
      </c>
    </row>
    <row r="18" spans="1:5" ht="14.45" x14ac:dyDescent="0.3">
      <c r="B18" t="s">
        <v>10</v>
      </c>
      <c r="C18" s="1">
        <f>SUM(D14:D15)/C17</f>
        <v>0.5714285714285714</v>
      </c>
    </row>
    <row r="19" spans="1:5" ht="14.45" x14ac:dyDescent="0.3">
      <c r="B19" t="s">
        <v>11</v>
      </c>
      <c r="C19" s="1">
        <f>SUM(E14:E15)/C17</f>
        <v>0.42857142857142855</v>
      </c>
    </row>
    <row r="20" spans="1:5" ht="14.45" x14ac:dyDescent="0.3">
      <c r="B20" t="s">
        <v>7</v>
      </c>
      <c r="C20">
        <f>SUM(D14:D15)</f>
        <v>161</v>
      </c>
    </row>
    <row r="21" spans="1:5" ht="14.45" x14ac:dyDescent="0.3">
      <c r="B21" t="s">
        <v>8</v>
      </c>
      <c r="C21">
        <f>SUM(E14:E15)</f>
        <v>120.75</v>
      </c>
    </row>
    <row r="22" spans="1:5" ht="14.45" x14ac:dyDescent="0.3">
      <c r="B22" t="s">
        <v>13</v>
      </c>
      <c r="C22" s="2">
        <f>D14/C14</f>
        <v>0.25</v>
      </c>
    </row>
    <row r="24" spans="1:5" ht="14.45" x14ac:dyDescent="0.3">
      <c r="A24" t="s">
        <v>12</v>
      </c>
      <c r="B24" t="s">
        <v>4</v>
      </c>
      <c r="C24" t="s">
        <v>2</v>
      </c>
      <c r="D24" t="s">
        <v>0</v>
      </c>
      <c r="E24" t="s">
        <v>1</v>
      </c>
    </row>
    <row r="25" spans="1:5" x14ac:dyDescent="0.25">
      <c r="A25" t="s">
        <v>75</v>
      </c>
      <c r="B25" t="s">
        <v>74</v>
      </c>
      <c r="C25">
        <v>103.6</v>
      </c>
      <c r="D25">
        <v>103.6</v>
      </c>
      <c r="E25">
        <v>0</v>
      </c>
    </row>
    <row r="26" spans="1:5" ht="14.45" x14ac:dyDescent="0.3">
      <c r="B26" t="s">
        <v>6</v>
      </c>
      <c r="C26">
        <v>133.80000000000001</v>
      </c>
      <c r="D26">
        <v>33.450000000000003</v>
      </c>
      <c r="E26">
        <v>100.35</v>
      </c>
    </row>
    <row r="27" spans="1:5" ht="14.45" x14ac:dyDescent="0.3">
      <c r="B27" t="s">
        <v>115</v>
      </c>
      <c r="C27">
        <v>1.4</v>
      </c>
      <c r="D27">
        <v>1.4</v>
      </c>
    </row>
    <row r="29" spans="1:5" ht="14.45" x14ac:dyDescent="0.3">
      <c r="B29" t="s">
        <v>9</v>
      </c>
      <c r="C29">
        <f>SUM(D25:E26)</f>
        <v>237.4</v>
      </c>
    </row>
    <row r="30" spans="1:5" ht="14.45" x14ac:dyDescent="0.3">
      <c r="B30" t="s">
        <v>10</v>
      </c>
      <c r="C30" s="1">
        <f>SUM(D25:D27)/C29</f>
        <v>0.58319292333614159</v>
      </c>
    </row>
    <row r="31" spans="1:5" ht="14.45" x14ac:dyDescent="0.3">
      <c r="B31" t="s">
        <v>11</v>
      </c>
      <c r="C31" s="1">
        <f>SUM(E25:E26)/C29</f>
        <v>0.42270429654591402</v>
      </c>
    </row>
    <row r="32" spans="1:5" ht="14.45" x14ac:dyDescent="0.3">
      <c r="B32" t="s">
        <v>7</v>
      </c>
      <c r="C32">
        <f>SUM(D25:D27)</f>
        <v>138.45000000000002</v>
      </c>
    </row>
    <row r="33" spans="1:5" ht="14.45" x14ac:dyDescent="0.3">
      <c r="B33" t="s">
        <v>8</v>
      </c>
      <c r="C33">
        <f>SUM(E25:E26)</f>
        <v>100.35</v>
      </c>
    </row>
    <row r="34" spans="1:5" ht="14.45" x14ac:dyDescent="0.3">
      <c r="B34" t="s">
        <v>13</v>
      </c>
      <c r="C34" s="2">
        <f>D26/C26</f>
        <v>0.25</v>
      </c>
    </row>
    <row r="36" spans="1:5" ht="14.45" x14ac:dyDescent="0.3">
      <c r="A36" s="12" t="s">
        <v>12</v>
      </c>
      <c r="B36" s="12" t="s">
        <v>4</v>
      </c>
      <c r="C36" s="12" t="s">
        <v>2</v>
      </c>
      <c r="D36" s="12" t="s">
        <v>0</v>
      </c>
      <c r="E36" s="12" t="s">
        <v>1</v>
      </c>
    </row>
    <row r="37" spans="1:5" ht="14.45" x14ac:dyDescent="0.3">
      <c r="A37" s="12" t="s">
        <v>76</v>
      </c>
      <c r="B37" t="s">
        <v>74</v>
      </c>
      <c r="C37" s="12">
        <v>346</v>
      </c>
      <c r="D37" s="12">
        <v>346</v>
      </c>
      <c r="E37" s="12">
        <v>0</v>
      </c>
    </row>
    <row r="38" spans="1:5" ht="14.45" x14ac:dyDescent="0.3">
      <c r="A38" s="12"/>
      <c r="B38" t="s">
        <v>6</v>
      </c>
      <c r="C38" s="12">
        <v>447.8</v>
      </c>
      <c r="D38" s="12">
        <v>111.95</v>
      </c>
      <c r="E38" s="12">
        <v>335.85</v>
      </c>
    </row>
    <row r="39" spans="1:5" ht="14.45" x14ac:dyDescent="0.3">
      <c r="A39" s="12"/>
      <c r="B39" t="s">
        <v>115</v>
      </c>
      <c r="C39" s="12">
        <v>1.4</v>
      </c>
      <c r="D39" s="12">
        <v>1.4</v>
      </c>
      <c r="E39" s="12"/>
    </row>
    <row r="40" spans="1:5" ht="14.45" x14ac:dyDescent="0.3">
      <c r="A40" s="12"/>
      <c r="B40" s="12"/>
      <c r="C40" s="12"/>
      <c r="D40" s="12"/>
      <c r="E40" s="12"/>
    </row>
    <row r="41" spans="1:5" ht="14.45" x14ac:dyDescent="0.3">
      <c r="A41" s="12"/>
      <c r="B41" s="12" t="s">
        <v>9</v>
      </c>
      <c r="C41" s="12">
        <f>SUM(D37:E38)</f>
        <v>793.8</v>
      </c>
      <c r="D41" s="12"/>
      <c r="E41" s="12"/>
    </row>
    <row r="42" spans="1:5" ht="14.45" x14ac:dyDescent="0.3">
      <c r="A42" s="12"/>
      <c r="B42" s="12" t="s">
        <v>10</v>
      </c>
      <c r="C42" s="14">
        <f>SUM(D37:D39)/C41</f>
        <v>0.57867220962459054</v>
      </c>
      <c r="D42" s="12"/>
      <c r="E42" s="12"/>
    </row>
    <row r="43" spans="1:5" ht="14.45" x14ac:dyDescent="0.3">
      <c r="A43" s="12"/>
      <c r="B43" s="12" t="s">
        <v>11</v>
      </c>
      <c r="C43" s="14">
        <f>SUM(E37:E38)/C41</f>
        <v>0.42309145880574456</v>
      </c>
      <c r="D43" s="12"/>
      <c r="E43" s="12"/>
    </row>
    <row r="44" spans="1:5" ht="14.45" x14ac:dyDescent="0.3">
      <c r="A44" s="12"/>
      <c r="B44" s="12" t="s">
        <v>114</v>
      </c>
      <c r="C44" s="12">
        <f>SUM(D37:D39)</f>
        <v>459.34999999999997</v>
      </c>
      <c r="D44" s="12"/>
      <c r="E44" s="12"/>
    </row>
    <row r="45" spans="1:5" ht="14.45" x14ac:dyDescent="0.3">
      <c r="A45" s="12"/>
      <c r="B45" s="12" t="s">
        <v>8</v>
      </c>
      <c r="C45" s="12">
        <f>SUM(E37:E38)</f>
        <v>335.85</v>
      </c>
      <c r="D45" s="12"/>
      <c r="E45" s="12"/>
    </row>
    <row r="46" spans="1:5" ht="14.45" x14ac:dyDescent="0.3">
      <c r="A46" s="12"/>
      <c r="B46" s="12" t="s">
        <v>13</v>
      </c>
      <c r="C46" s="15">
        <f>D38/C38</f>
        <v>0.25</v>
      </c>
      <c r="D46" s="12"/>
      <c r="E46" s="12"/>
    </row>
    <row r="48" spans="1:5" ht="14.45" x14ac:dyDescent="0.3">
      <c r="A48" t="s">
        <v>12</v>
      </c>
      <c r="B48" t="s">
        <v>4</v>
      </c>
      <c r="C48" t="s">
        <v>2</v>
      </c>
      <c r="D48" t="s">
        <v>0</v>
      </c>
      <c r="E48" t="s">
        <v>1</v>
      </c>
    </row>
    <row r="49" spans="1:5" ht="14.45" x14ac:dyDescent="0.3">
      <c r="A49" t="s">
        <v>77</v>
      </c>
      <c r="B49" t="s">
        <v>16</v>
      </c>
      <c r="C49">
        <v>5.2</v>
      </c>
      <c r="D49">
        <v>5.2</v>
      </c>
      <c r="E49">
        <v>0</v>
      </c>
    </row>
    <row r="50" spans="1:5" ht="14.45" x14ac:dyDescent="0.3">
      <c r="B50" t="s">
        <v>17</v>
      </c>
      <c r="C50">
        <v>128.79</v>
      </c>
      <c r="D50">
        <v>128.79</v>
      </c>
      <c r="E50">
        <v>0</v>
      </c>
    </row>
    <row r="51" spans="1:5" ht="14.45" x14ac:dyDescent="0.3">
      <c r="B51" t="s">
        <v>78</v>
      </c>
      <c r="C51">
        <v>20</v>
      </c>
      <c r="D51">
        <v>20</v>
      </c>
      <c r="E51">
        <v>0</v>
      </c>
    </row>
    <row r="52" spans="1:5" ht="14.45" x14ac:dyDescent="0.3">
      <c r="B52" t="s">
        <v>19</v>
      </c>
      <c r="C52">
        <v>17.75</v>
      </c>
      <c r="D52">
        <v>17.75</v>
      </c>
      <c r="E52">
        <v>0</v>
      </c>
    </row>
    <row r="53" spans="1:5" ht="14.45" x14ac:dyDescent="0.3">
      <c r="B53" t="s">
        <v>6</v>
      </c>
      <c r="C53">
        <v>81.180000000000007</v>
      </c>
      <c r="D53">
        <v>20.3</v>
      </c>
      <c r="E53">
        <v>60.89</v>
      </c>
    </row>
    <row r="55" spans="1:5" ht="14.45" x14ac:dyDescent="0.3">
      <c r="B55" t="s">
        <v>9</v>
      </c>
      <c r="C55">
        <f>SUM(D49:E53)</f>
        <v>252.93</v>
      </c>
    </row>
    <row r="56" spans="1:5" ht="14.45" x14ac:dyDescent="0.3">
      <c r="B56" t="s">
        <v>10</v>
      </c>
      <c r="C56" s="1">
        <f>SUM(D49:D53)/C55</f>
        <v>0.75926145573874193</v>
      </c>
    </row>
    <row r="57" spans="1:5" ht="14.45" x14ac:dyDescent="0.3">
      <c r="B57" t="s">
        <v>11</v>
      </c>
      <c r="C57" s="1">
        <f>SUM(E49:E53)/C55</f>
        <v>0.24073854426125804</v>
      </c>
    </row>
    <row r="58" spans="1:5" ht="14.45" x14ac:dyDescent="0.3">
      <c r="B58" s="12" t="s">
        <v>114</v>
      </c>
      <c r="C58">
        <f>SUM(D49:D53)</f>
        <v>192.04</v>
      </c>
    </row>
    <row r="59" spans="1:5" ht="14.45" x14ac:dyDescent="0.3">
      <c r="B59" t="s">
        <v>8</v>
      </c>
      <c r="C59">
        <f>SUM(E49:E53)</f>
        <v>60.89</v>
      </c>
    </row>
    <row r="60" spans="1:5" ht="14.45" x14ac:dyDescent="0.3">
      <c r="B60" t="s">
        <v>13</v>
      </c>
      <c r="C60" s="2">
        <f>D53/C53</f>
        <v>0.25006159152500612</v>
      </c>
    </row>
    <row r="61" spans="1:5" ht="14.45" x14ac:dyDescent="0.3">
      <c r="C61" s="2"/>
    </row>
    <row r="62" spans="1:5" ht="14.45" x14ac:dyDescent="0.3">
      <c r="B62" t="s">
        <v>134</v>
      </c>
      <c r="C62">
        <f>SUM(D39,D27)</f>
        <v>2.8</v>
      </c>
    </row>
    <row r="63" spans="1:5" ht="14.45" x14ac:dyDescent="0.3">
      <c r="B63" t="s">
        <v>133</v>
      </c>
      <c r="C63">
        <f>SUM(D53,D37:D38,D25:D26,D14:D15,D3:D4)</f>
        <v>936.95</v>
      </c>
    </row>
    <row r="64" spans="1:5" ht="14.45" x14ac:dyDescent="0.3">
      <c r="B64" t="s">
        <v>96</v>
      </c>
      <c r="C64">
        <f>SUM(C9,C20,C32,C58,C44)</f>
        <v>1111.49</v>
      </c>
    </row>
    <row r="65" spans="2:5" ht="14.45" x14ac:dyDescent="0.3">
      <c r="B65" t="s">
        <v>97</v>
      </c>
      <c r="C65">
        <f>SUM(C10,C21,C33,C59,C45)</f>
        <v>732.59</v>
      </c>
    </row>
    <row r="66" spans="2:5" ht="14.45" x14ac:dyDescent="0.3">
      <c r="B66" t="s">
        <v>105</v>
      </c>
      <c r="C66">
        <f>C64+C65</f>
        <v>1844.08</v>
      </c>
      <c r="D66" s="1">
        <f>C64/C66</f>
        <v>0.60273415470044689</v>
      </c>
    </row>
    <row r="70" spans="2:5" ht="14.45" x14ac:dyDescent="0.3">
      <c r="C70" t="s">
        <v>135</v>
      </c>
      <c r="D70" t="s">
        <v>136</v>
      </c>
    </row>
    <row r="71" spans="2:5" ht="14.45" x14ac:dyDescent="0.3">
      <c r="B71" t="s">
        <v>137</v>
      </c>
      <c r="C71">
        <v>4500</v>
      </c>
      <c r="D71">
        <f>C71*0.0005</f>
        <v>2.25</v>
      </c>
    </row>
    <row r="72" spans="2:5" ht="14.45" x14ac:dyDescent="0.3">
      <c r="B72" t="s">
        <v>96</v>
      </c>
      <c r="C72" s="34">
        <f>D72/0.0005</f>
        <v>2222980</v>
      </c>
      <c r="D72" s="34">
        <f>C64</f>
        <v>1111.49</v>
      </c>
      <c r="E72">
        <f>D72/D71</f>
        <v>493.99555555555554</v>
      </c>
    </row>
    <row r="73" spans="2:5" ht="14.45" x14ac:dyDescent="0.3">
      <c r="B73" t="s">
        <v>97</v>
      </c>
      <c r="C73" s="34">
        <f>D73/0.0005</f>
        <v>1465180</v>
      </c>
      <c r="D73" s="34">
        <f>C65</f>
        <v>732.59</v>
      </c>
      <c r="E73">
        <f>D73/D71</f>
        <v>325.59555555555556</v>
      </c>
    </row>
    <row r="77" spans="2:5" x14ac:dyDescent="0.25">
      <c r="C77" s="35">
        <f>C72*0.01</f>
        <v>22229.8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6"/>
  <sheetViews>
    <sheetView topLeftCell="B1" workbookViewId="0">
      <selection activeCell="C62" sqref="C62"/>
    </sheetView>
  </sheetViews>
  <sheetFormatPr defaultRowHeight="15" x14ac:dyDescent="0.25"/>
  <cols>
    <col min="2" max="2" width="33" customWidth="1"/>
    <col min="3" max="3" width="19.28515625" customWidth="1"/>
    <col min="4" max="4" width="11.5703125" customWidth="1"/>
    <col min="9" max="9" width="28.85546875" customWidth="1"/>
  </cols>
  <sheetData>
    <row r="2" spans="2:10" ht="14.45" x14ac:dyDescent="0.3">
      <c r="C2">
        <v>2009</v>
      </c>
      <c r="E2">
        <v>2010</v>
      </c>
      <c r="G2">
        <v>2011</v>
      </c>
      <c r="I2">
        <v>2012</v>
      </c>
    </row>
    <row r="3" spans="2:10" ht="14.45" x14ac:dyDescent="0.3">
      <c r="B3" t="s">
        <v>51</v>
      </c>
      <c r="I3" t="s">
        <v>109</v>
      </c>
      <c r="J3">
        <v>77451</v>
      </c>
    </row>
    <row r="4" spans="2:10" ht="14.45" x14ac:dyDescent="0.3">
      <c r="B4" s="5" t="s">
        <v>41</v>
      </c>
      <c r="C4" s="4">
        <v>80822</v>
      </c>
      <c r="E4" s="4">
        <v>80822</v>
      </c>
      <c r="G4" s="4">
        <v>80822</v>
      </c>
      <c r="I4" t="s">
        <v>41</v>
      </c>
      <c r="J4">
        <v>80839</v>
      </c>
    </row>
    <row r="5" spans="2:10" ht="14.45" x14ac:dyDescent="0.3">
      <c r="B5" s="5" t="s">
        <v>42</v>
      </c>
      <c r="C5" s="4">
        <v>18268</v>
      </c>
      <c r="E5" s="4">
        <v>18268</v>
      </c>
      <c r="G5" s="4">
        <v>18268</v>
      </c>
      <c r="I5" t="s">
        <v>42</v>
      </c>
      <c r="J5" s="4">
        <v>18268</v>
      </c>
    </row>
    <row r="6" spans="2:10" ht="14.45" x14ac:dyDescent="0.3">
      <c r="B6" s="5" t="s">
        <v>27</v>
      </c>
      <c r="C6" s="4">
        <v>23724</v>
      </c>
      <c r="E6" s="4">
        <v>23724</v>
      </c>
      <c r="G6" s="4">
        <v>23724</v>
      </c>
      <c r="I6" t="s">
        <v>27</v>
      </c>
      <c r="J6">
        <v>23724</v>
      </c>
    </row>
    <row r="7" spans="2:10" ht="14.45" x14ac:dyDescent="0.3">
      <c r="B7" s="5" t="s">
        <v>28</v>
      </c>
      <c r="C7" s="4">
        <v>9351</v>
      </c>
      <c r="E7" s="4">
        <v>9351</v>
      </c>
      <c r="G7" s="4">
        <v>9351</v>
      </c>
      <c r="I7" t="s">
        <v>107</v>
      </c>
      <c r="J7" s="10">
        <v>9351</v>
      </c>
    </row>
    <row r="8" spans="2:10" ht="14.45" x14ac:dyDescent="0.3">
      <c r="B8" s="5" t="s">
        <v>29</v>
      </c>
      <c r="C8" s="4">
        <v>33625</v>
      </c>
      <c r="E8" s="4">
        <v>33625</v>
      </c>
      <c r="G8" s="4">
        <v>33625</v>
      </c>
      <c r="I8" t="s">
        <v>29</v>
      </c>
      <c r="J8">
        <v>33625</v>
      </c>
    </row>
    <row r="9" spans="2:10" ht="14.45" x14ac:dyDescent="0.3">
      <c r="B9" s="5" t="s">
        <v>30</v>
      </c>
      <c r="C9" s="4">
        <v>24343</v>
      </c>
      <c r="E9" s="4">
        <v>24343</v>
      </c>
      <c r="G9" s="4">
        <v>24343</v>
      </c>
      <c r="I9" t="s">
        <v>30</v>
      </c>
      <c r="J9">
        <v>24343</v>
      </c>
    </row>
    <row r="10" spans="2:10" ht="14.45" x14ac:dyDescent="0.3">
      <c r="B10" s="5" t="s">
        <v>31</v>
      </c>
      <c r="C10" s="4">
        <v>31269</v>
      </c>
      <c r="E10" s="4">
        <v>31269</v>
      </c>
      <c r="G10" s="4">
        <v>31269</v>
      </c>
      <c r="I10" t="s">
        <v>31</v>
      </c>
      <c r="J10" s="4">
        <v>31269</v>
      </c>
    </row>
    <row r="11" spans="2:10" ht="14.45" x14ac:dyDescent="0.3">
      <c r="B11" s="5" t="s">
        <v>32</v>
      </c>
      <c r="C11" s="4">
        <v>1440</v>
      </c>
      <c r="E11" s="4">
        <v>1440</v>
      </c>
      <c r="G11" s="4">
        <v>1440</v>
      </c>
      <c r="I11" t="s">
        <v>32</v>
      </c>
      <c r="J11">
        <v>1440</v>
      </c>
    </row>
    <row r="12" spans="2:10" ht="14.45" x14ac:dyDescent="0.3">
      <c r="B12" s="5" t="s">
        <v>33</v>
      </c>
      <c r="C12" s="4">
        <v>3374</v>
      </c>
      <c r="E12" s="4">
        <v>3374</v>
      </c>
      <c r="G12" s="4">
        <v>3374</v>
      </c>
      <c r="I12" t="s">
        <v>33</v>
      </c>
      <c r="J12" s="4">
        <v>3374</v>
      </c>
    </row>
    <row r="13" spans="2:10" ht="14.45" x14ac:dyDescent="0.3">
      <c r="B13" s="5" t="s">
        <v>34</v>
      </c>
      <c r="C13" s="4">
        <v>12065</v>
      </c>
      <c r="E13" s="4">
        <v>12065</v>
      </c>
      <c r="G13" s="4">
        <v>12065</v>
      </c>
      <c r="I13" t="s">
        <v>34</v>
      </c>
      <c r="J13">
        <v>12065</v>
      </c>
    </row>
    <row r="14" spans="2:10" ht="14.45" x14ac:dyDescent="0.3">
      <c r="B14" s="5" t="s">
        <v>35</v>
      </c>
      <c r="C14" s="4">
        <v>8478</v>
      </c>
      <c r="E14" s="4">
        <v>8478</v>
      </c>
      <c r="G14" s="4">
        <v>8478</v>
      </c>
      <c r="I14" t="s">
        <v>35</v>
      </c>
      <c r="J14">
        <v>8478</v>
      </c>
    </row>
    <row r="15" spans="2:10" ht="14.45" x14ac:dyDescent="0.3">
      <c r="B15" s="5" t="s">
        <v>36</v>
      </c>
      <c r="C15" s="4">
        <v>8747</v>
      </c>
      <c r="E15" s="4">
        <v>8747</v>
      </c>
      <c r="G15" s="4">
        <v>8747</v>
      </c>
      <c r="I15" t="s">
        <v>36</v>
      </c>
      <c r="J15">
        <v>13564</v>
      </c>
    </row>
    <row r="16" spans="2:10" ht="14.45" x14ac:dyDescent="0.3">
      <c r="B16" s="5" t="s">
        <v>38</v>
      </c>
      <c r="C16" s="4">
        <v>24551</v>
      </c>
      <c r="E16" s="4">
        <v>24551</v>
      </c>
      <c r="G16" s="4">
        <v>24551</v>
      </c>
      <c r="I16" t="s">
        <v>38</v>
      </c>
      <c r="J16">
        <v>24551</v>
      </c>
    </row>
    <row r="17" spans="2:10" ht="14.45" x14ac:dyDescent="0.3">
      <c r="B17" s="5" t="s">
        <v>39</v>
      </c>
      <c r="C17" s="4">
        <v>25690</v>
      </c>
      <c r="E17" s="4">
        <v>25690</v>
      </c>
      <c r="G17" s="4">
        <v>25690</v>
      </c>
      <c r="I17" t="s">
        <v>39</v>
      </c>
      <c r="J17">
        <v>25690</v>
      </c>
    </row>
    <row r="18" spans="2:10" ht="14.45" x14ac:dyDescent="0.3">
      <c r="B18" s="5" t="s">
        <v>40</v>
      </c>
      <c r="C18" s="4">
        <v>19401</v>
      </c>
      <c r="E18" s="4">
        <v>19401</v>
      </c>
      <c r="G18" s="4">
        <v>19401</v>
      </c>
      <c r="I18" t="s">
        <v>40</v>
      </c>
      <c r="J18">
        <v>19369</v>
      </c>
    </row>
    <row r="19" spans="2:10" ht="14.45" x14ac:dyDescent="0.3">
      <c r="B19" s="5" t="s">
        <v>43</v>
      </c>
      <c r="C19" s="4">
        <v>152518</v>
      </c>
      <c r="E19" s="4">
        <v>152518</v>
      </c>
      <c r="G19" s="4">
        <v>152518</v>
      </c>
      <c r="I19" t="s">
        <v>43</v>
      </c>
      <c r="J19">
        <v>152520</v>
      </c>
    </row>
    <row r="20" spans="2:10" ht="14.45" x14ac:dyDescent="0.3">
      <c r="B20" s="5" t="s">
        <v>44</v>
      </c>
      <c r="C20">
        <v>9134</v>
      </c>
      <c r="E20">
        <v>9134</v>
      </c>
      <c r="G20">
        <v>9134</v>
      </c>
      <c r="I20" t="s">
        <v>44</v>
      </c>
      <c r="J20">
        <v>9134</v>
      </c>
    </row>
    <row r="21" spans="2:10" ht="14.45" x14ac:dyDescent="0.3">
      <c r="B21" s="5" t="s">
        <v>45</v>
      </c>
      <c r="C21" s="4">
        <v>2124</v>
      </c>
      <c r="E21" s="4">
        <v>2124</v>
      </c>
      <c r="G21" s="4">
        <v>2124</v>
      </c>
      <c r="I21" t="s">
        <v>45</v>
      </c>
      <c r="J21">
        <v>2124</v>
      </c>
    </row>
    <row r="22" spans="2:10" ht="14.45" x14ac:dyDescent="0.3">
      <c r="B22" s="5" t="s">
        <v>46</v>
      </c>
      <c r="C22" s="4">
        <v>12153</v>
      </c>
      <c r="E22" s="4">
        <v>12153</v>
      </c>
      <c r="G22" s="4">
        <v>12153</v>
      </c>
      <c r="I22" t="s">
        <v>46</v>
      </c>
      <c r="J22">
        <v>12153</v>
      </c>
    </row>
    <row r="23" spans="2:10" ht="14.45" x14ac:dyDescent="0.3">
      <c r="B23" s="5" t="s">
        <v>47</v>
      </c>
      <c r="C23" s="4">
        <v>4157</v>
      </c>
      <c r="E23" s="4">
        <v>4157</v>
      </c>
      <c r="G23" s="4">
        <v>4157</v>
      </c>
      <c r="I23" t="s">
        <v>47</v>
      </c>
      <c r="J23">
        <v>4157</v>
      </c>
    </row>
    <row r="24" spans="2:10" ht="14.45" x14ac:dyDescent="0.3">
      <c r="B24" s="5" t="s">
        <v>48</v>
      </c>
      <c r="C24" s="4">
        <v>17090</v>
      </c>
      <c r="E24" s="4">
        <v>17090</v>
      </c>
      <c r="G24">
        <v>27724</v>
      </c>
      <c r="I24" t="s">
        <v>48</v>
      </c>
      <c r="J24">
        <v>27724</v>
      </c>
    </row>
    <row r="25" spans="2:10" ht="14.45" x14ac:dyDescent="0.3">
      <c r="B25" s="5" t="s">
        <v>49</v>
      </c>
      <c r="C25" s="4">
        <v>6533</v>
      </c>
      <c r="E25" s="4">
        <v>6533</v>
      </c>
      <c r="G25" s="4">
        <v>6533</v>
      </c>
      <c r="I25" t="s">
        <v>49</v>
      </c>
      <c r="J25">
        <v>6533</v>
      </c>
    </row>
    <row r="26" spans="2:10" ht="14.45" x14ac:dyDescent="0.3">
      <c r="B26" s="5" t="s">
        <v>83</v>
      </c>
      <c r="C26" s="4">
        <v>0</v>
      </c>
      <c r="E26" s="4">
        <v>0</v>
      </c>
      <c r="G26" s="4">
        <v>20362</v>
      </c>
      <c r="I26" t="s">
        <v>83</v>
      </c>
      <c r="J26">
        <v>20362</v>
      </c>
    </row>
    <row r="27" spans="2:10" ht="14.45" x14ac:dyDescent="0.3">
      <c r="B27" s="4" t="s">
        <v>50</v>
      </c>
      <c r="C27" s="6">
        <f>SUM(C4:C26)</f>
        <v>528857</v>
      </c>
      <c r="E27" s="6">
        <f>SUM(E4:E26)</f>
        <v>528857</v>
      </c>
      <c r="G27" s="6">
        <f>SUM(G4:G26)</f>
        <v>559853</v>
      </c>
      <c r="J27" s="6">
        <f>SUM(J3:J26)</f>
        <v>642108</v>
      </c>
    </row>
    <row r="28" spans="2:10" x14ac:dyDescent="0.25">
      <c r="B28" s="4"/>
    </row>
    <row r="29" spans="2:10" x14ac:dyDescent="0.25">
      <c r="B29" s="4" t="s">
        <v>52</v>
      </c>
    </row>
    <row r="30" spans="2:10" x14ac:dyDescent="0.25">
      <c r="B30" s="7" t="s">
        <v>53</v>
      </c>
      <c r="C30" s="4">
        <v>39896</v>
      </c>
      <c r="E30" s="4">
        <v>39896</v>
      </c>
      <c r="G30" s="4">
        <v>39896</v>
      </c>
      <c r="I30" t="s">
        <v>53</v>
      </c>
      <c r="J30">
        <v>39896</v>
      </c>
    </row>
    <row r="31" spans="2:10" x14ac:dyDescent="0.25">
      <c r="B31" s="7" t="s">
        <v>54</v>
      </c>
      <c r="C31" s="4">
        <v>39896</v>
      </c>
      <c r="E31" s="4">
        <v>39896</v>
      </c>
      <c r="G31" s="4">
        <v>39896</v>
      </c>
      <c r="I31" t="s">
        <v>54</v>
      </c>
      <c r="J31">
        <v>39896</v>
      </c>
    </row>
    <row r="32" spans="2:10" x14ac:dyDescent="0.25">
      <c r="B32" s="7" t="s">
        <v>55</v>
      </c>
      <c r="C32" s="4">
        <v>39896</v>
      </c>
      <c r="E32" s="4">
        <v>39896</v>
      </c>
      <c r="G32" s="4">
        <v>39896</v>
      </c>
      <c r="I32" t="s">
        <v>55</v>
      </c>
      <c r="J32">
        <v>39896</v>
      </c>
    </row>
    <row r="33" spans="2:10" x14ac:dyDescent="0.25">
      <c r="B33" s="7" t="s">
        <v>56</v>
      </c>
      <c r="C33" s="4">
        <v>3530</v>
      </c>
      <c r="E33" s="4">
        <v>3530</v>
      </c>
      <c r="G33" s="4">
        <v>3530</v>
      </c>
      <c r="I33" t="s">
        <v>56</v>
      </c>
      <c r="J33">
        <v>3530</v>
      </c>
    </row>
    <row r="34" spans="2:10" x14ac:dyDescent="0.25">
      <c r="B34" s="7" t="s">
        <v>57</v>
      </c>
      <c r="C34" s="4">
        <v>10585</v>
      </c>
      <c r="E34" s="4">
        <v>10585</v>
      </c>
      <c r="G34" s="4">
        <v>10585</v>
      </c>
      <c r="I34" t="s">
        <v>57</v>
      </c>
      <c r="J34" s="4">
        <v>10585</v>
      </c>
    </row>
    <row r="35" spans="2:10" x14ac:dyDescent="0.25">
      <c r="B35" s="7" t="s">
        <v>58</v>
      </c>
      <c r="C35" s="4">
        <v>12240</v>
      </c>
      <c r="E35" s="4">
        <v>12240</v>
      </c>
      <c r="G35" s="4">
        <v>12240</v>
      </c>
      <c r="I35" t="s">
        <v>108</v>
      </c>
      <c r="J35">
        <v>12239</v>
      </c>
    </row>
    <row r="36" spans="2:10" x14ac:dyDescent="0.25">
      <c r="B36" s="7" t="s">
        <v>59</v>
      </c>
      <c r="C36" s="4">
        <v>31950</v>
      </c>
      <c r="E36" s="4">
        <v>31950</v>
      </c>
      <c r="G36" s="4">
        <v>31950</v>
      </c>
      <c r="I36" t="s">
        <v>110</v>
      </c>
      <c r="J36" s="4">
        <v>31950</v>
      </c>
    </row>
    <row r="37" spans="2:10" x14ac:dyDescent="0.25">
      <c r="B37" s="7" t="s">
        <v>60</v>
      </c>
      <c r="C37" s="4">
        <v>34241</v>
      </c>
      <c r="E37" s="4">
        <v>34241</v>
      </c>
      <c r="G37" s="4">
        <v>34241</v>
      </c>
      <c r="I37" t="s">
        <v>111</v>
      </c>
      <c r="J37">
        <v>34241</v>
      </c>
    </row>
    <row r="38" spans="2:10" x14ac:dyDescent="0.25">
      <c r="B38" s="7" t="s">
        <v>61</v>
      </c>
      <c r="C38" s="4">
        <v>27190</v>
      </c>
      <c r="E38" s="4">
        <v>27190</v>
      </c>
      <c r="G38" s="4">
        <v>27190</v>
      </c>
      <c r="I38" t="s">
        <v>112</v>
      </c>
      <c r="J38">
        <v>27190</v>
      </c>
    </row>
    <row r="39" spans="2:10" x14ac:dyDescent="0.25">
      <c r="B39" s="7" t="s">
        <v>62</v>
      </c>
      <c r="C39" s="4">
        <v>31597</v>
      </c>
      <c r="E39" s="4">
        <v>31597</v>
      </c>
      <c r="G39" s="4">
        <v>31597</v>
      </c>
      <c r="I39" t="s">
        <v>113</v>
      </c>
      <c r="J39">
        <v>31597</v>
      </c>
    </row>
    <row r="41" spans="2:10" x14ac:dyDescent="0.25">
      <c r="B41" s="8" t="s">
        <v>63</v>
      </c>
      <c r="C41" s="6">
        <f>SUM(C30:C39)</f>
        <v>271021</v>
      </c>
      <c r="E41" s="6">
        <f>SUM(E30:E39)</f>
        <v>271021</v>
      </c>
      <c r="G41" s="6">
        <f>SUM(G30:G39)</f>
        <v>271021</v>
      </c>
      <c r="J41">
        <f>SUM(J30:J39)</f>
        <v>271020</v>
      </c>
    </row>
    <row r="43" spans="2:10" x14ac:dyDescent="0.25">
      <c r="B43" t="s">
        <v>3</v>
      </c>
    </row>
    <row r="44" spans="2:10" x14ac:dyDescent="0.25">
      <c r="B44" s="5" t="s">
        <v>37</v>
      </c>
      <c r="C44" s="4">
        <v>15376</v>
      </c>
      <c r="E44" s="4">
        <v>15376</v>
      </c>
      <c r="F44" s="4"/>
      <c r="G44" s="4">
        <v>15376</v>
      </c>
      <c r="I44" t="s">
        <v>37</v>
      </c>
      <c r="J44">
        <v>15376</v>
      </c>
    </row>
    <row r="45" spans="2:10" x14ac:dyDescent="0.25">
      <c r="B45" s="5" t="s">
        <v>64</v>
      </c>
      <c r="C45">
        <v>0</v>
      </c>
      <c r="E45" s="4">
        <v>24643</v>
      </c>
      <c r="G45" s="4">
        <v>24643</v>
      </c>
      <c r="I45" t="s">
        <v>64</v>
      </c>
      <c r="J45">
        <v>24643</v>
      </c>
    </row>
    <row r="47" spans="2:10" x14ac:dyDescent="0.25">
      <c r="B47" t="s">
        <v>70</v>
      </c>
      <c r="C47" s="6">
        <f>SUM(C44:C45)</f>
        <v>15376</v>
      </c>
      <c r="E47" s="6">
        <f>SUM(E44:E45)</f>
        <v>40019</v>
      </c>
      <c r="G47" s="6">
        <f>SUM(G44:G45)</f>
        <v>40019</v>
      </c>
      <c r="J47">
        <f>SUM(J44:J45)</f>
        <v>40019</v>
      </c>
    </row>
    <row r="49" spans="2:10" x14ac:dyDescent="0.25">
      <c r="B49" t="s">
        <v>65</v>
      </c>
    </row>
    <row r="50" spans="2:10" x14ac:dyDescent="0.25">
      <c r="B50" s="5" t="s">
        <v>66</v>
      </c>
      <c r="C50" s="4">
        <v>15100</v>
      </c>
      <c r="E50" s="4">
        <v>15100</v>
      </c>
      <c r="G50" s="4">
        <v>15100</v>
      </c>
      <c r="I50" t="s">
        <v>66</v>
      </c>
      <c r="J50">
        <v>15100</v>
      </c>
    </row>
    <row r="51" spans="2:10" x14ac:dyDescent="0.25">
      <c r="B51" s="5" t="s">
        <v>67</v>
      </c>
      <c r="C51" s="4">
        <v>58642</v>
      </c>
      <c r="E51" s="4">
        <v>58642</v>
      </c>
      <c r="G51" s="4">
        <v>58642</v>
      </c>
      <c r="I51" t="s">
        <v>67</v>
      </c>
      <c r="J51">
        <v>58642</v>
      </c>
    </row>
    <row r="52" spans="2:10" x14ac:dyDescent="0.25">
      <c r="B52" s="5" t="s">
        <v>68</v>
      </c>
      <c r="C52" s="4">
        <v>5100</v>
      </c>
      <c r="E52" s="4">
        <v>5100</v>
      </c>
      <c r="G52" s="4">
        <v>5100</v>
      </c>
      <c r="I52" t="s">
        <v>68</v>
      </c>
      <c r="J52">
        <v>5100</v>
      </c>
    </row>
    <row r="53" spans="2:10" x14ac:dyDescent="0.25">
      <c r="B53" s="5" t="s">
        <v>69</v>
      </c>
      <c r="C53" s="4">
        <v>5000</v>
      </c>
      <c r="E53" s="4">
        <v>5000</v>
      </c>
      <c r="G53" s="4">
        <v>5000</v>
      </c>
      <c r="I53" t="s">
        <v>69</v>
      </c>
      <c r="J53">
        <v>5000</v>
      </c>
    </row>
    <row r="55" spans="2:10" x14ac:dyDescent="0.25">
      <c r="B55" t="s">
        <v>71</v>
      </c>
      <c r="C55" s="6">
        <f>SUM(C50:C53)</f>
        <v>83842</v>
      </c>
      <c r="E55" s="6">
        <f>SUM(E50:E53)</f>
        <v>83842</v>
      </c>
      <c r="G55" s="6">
        <f>SUM(G50:G53)</f>
        <v>83842</v>
      </c>
      <c r="J55">
        <f>SUM(J50:J53)</f>
        <v>83842</v>
      </c>
    </row>
    <row r="57" spans="2:10" x14ac:dyDescent="0.25">
      <c r="B57" t="s">
        <v>106</v>
      </c>
      <c r="C57" s="6">
        <f>SUM(C55,C47,C41,C27)</f>
        <v>899096</v>
      </c>
      <c r="E57" s="6">
        <f>SUM(E55,E47,E41,E27)</f>
        <v>923739</v>
      </c>
      <c r="G57" s="6">
        <f>SUM(G55,G47,G41,G27)</f>
        <v>954735</v>
      </c>
      <c r="J57" s="6">
        <f>SUM(J55,J47,J41,J27)</f>
        <v>1036989</v>
      </c>
    </row>
    <row r="58" spans="2:10" x14ac:dyDescent="0.25">
      <c r="B58" t="s">
        <v>94</v>
      </c>
      <c r="C58">
        <f>'2009'!C30</f>
        <v>810.43000000000006</v>
      </c>
      <c r="E58">
        <f>'2010'!C51</f>
        <v>458.90999999999997</v>
      </c>
      <c r="G58">
        <f>'2011'!C61</f>
        <v>1147.25</v>
      </c>
    </row>
    <row r="59" spans="2:10" x14ac:dyDescent="0.25">
      <c r="B59" t="s">
        <v>95</v>
      </c>
      <c r="C59">
        <f>'2009'!C31</f>
        <v>788.94999999999993</v>
      </c>
      <c r="E59">
        <f>'2010'!C52</f>
        <v>361.89</v>
      </c>
      <c r="G59">
        <f>'2011'!C62</f>
        <v>663.92000000000007</v>
      </c>
    </row>
    <row r="60" spans="2:10" x14ac:dyDescent="0.25">
      <c r="C60" t="s">
        <v>94</v>
      </c>
      <c r="D60" t="s">
        <v>95</v>
      </c>
    </row>
    <row r="61" spans="2:10" x14ac:dyDescent="0.25">
      <c r="B61" t="s">
        <v>102</v>
      </c>
      <c r="C61">
        <v>810.43</v>
      </c>
      <c r="D61">
        <v>788.95</v>
      </c>
    </row>
    <row r="62" spans="2:10" x14ac:dyDescent="0.25">
      <c r="B62" t="s">
        <v>103</v>
      </c>
      <c r="C62">
        <v>458.91</v>
      </c>
      <c r="D62">
        <v>361.89</v>
      </c>
    </row>
    <row r="63" spans="2:10" x14ac:dyDescent="0.25">
      <c r="B63" t="s">
        <v>104</v>
      </c>
      <c r="C63">
        <v>686.45</v>
      </c>
      <c r="D63">
        <v>377.12</v>
      </c>
    </row>
    <row r="64" spans="2:10" x14ac:dyDescent="0.25">
      <c r="B64" t="s">
        <v>116</v>
      </c>
      <c r="C64">
        <v>1111.49</v>
      </c>
      <c r="D64">
        <v>732.59</v>
      </c>
    </row>
    <row r="66" spans="3:3" x14ac:dyDescent="0.25">
      <c r="C6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14</vt:i4>
      </vt:variant>
    </vt:vector>
  </HeadingPairs>
  <TitlesOfParts>
    <vt:vector size="20" baseType="lpstr">
      <vt:lpstr>Summary Sheet</vt:lpstr>
      <vt:lpstr>2009</vt:lpstr>
      <vt:lpstr>2010</vt:lpstr>
      <vt:lpstr>2011</vt:lpstr>
      <vt:lpstr>2012</vt:lpstr>
      <vt:lpstr>SQFT</vt:lpstr>
      <vt:lpstr>2009 Recycle v.s. Landfill</vt:lpstr>
      <vt:lpstr>2009 Campus Diverted Material</vt:lpstr>
      <vt:lpstr>2009 Campus Roll-Off Diversion </vt:lpstr>
      <vt:lpstr>2010 Recycle v.s.Landfill</vt:lpstr>
      <vt:lpstr>2010 SUB &amp; Islands diversion</vt:lpstr>
      <vt:lpstr>2010 Campus Diverted </vt:lpstr>
      <vt:lpstr>2010 Campus Diversion</vt:lpstr>
      <vt:lpstr>2010 Student Housing Diversion</vt:lpstr>
      <vt:lpstr>2011 Recycle v.s. Landfill</vt:lpstr>
      <vt:lpstr>2011 Campus Diversion</vt:lpstr>
      <vt:lpstr>2011 Campus Roll-off Diversion</vt:lpstr>
      <vt:lpstr>2011 Student Housing Diversion</vt:lpstr>
      <vt:lpstr>2011 SUB &amp; Islands Diversion</vt:lpstr>
      <vt:lpstr>Waste trends 09 to 11 SQFt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CSUCI User</cp:lastModifiedBy>
  <dcterms:created xsi:type="dcterms:W3CDTF">2012-05-09T21:13:35Z</dcterms:created>
  <dcterms:modified xsi:type="dcterms:W3CDTF">2014-04-14T18:51:33Z</dcterms:modified>
</cp:coreProperties>
</file>