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annette.edwards\Dropbox (CSUCI)\Academic Senate AY 2019-2020 Materials\MS Nursing\"/>
    </mc:Choice>
  </mc:AlternateContent>
  <xr:revisionPtr revIDLastSave="0" documentId="8_{FB8BDE8B-1919-436A-BCB2-E0FB07E301B5}" xr6:coauthVersionLast="45" xr6:coauthVersionMax="45" xr10:uidLastSave="{00000000-0000-0000-0000-000000000000}"/>
  <bookViews>
    <workbookView xWindow="-120" yWindow="-120" windowWidth="29040" windowHeight="15840" tabRatio="339" xr2:uid="{00000000-000D-0000-FFFF-FFFF00000000}"/>
  </bookViews>
  <sheets>
    <sheet name="FNP Pg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C12" i="1"/>
  <c r="D10" i="1"/>
  <c r="C10" i="1"/>
  <c r="B10" i="1"/>
  <c r="D9" i="1"/>
  <c r="C9" i="1"/>
  <c r="B9" i="1"/>
  <c r="D7" i="1"/>
  <c r="C7" i="1"/>
  <c r="B7" i="1"/>
  <c r="D50" i="1"/>
  <c r="C50" i="1"/>
  <c r="B50" i="1"/>
  <c r="C52" i="1"/>
  <c r="D43" i="1"/>
  <c r="C43" i="1"/>
  <c r="B43" i="1"/>
  <c r="D31" i="1"/>
  <c r="C31" i="1"/>
  <c r="B31" i="1"/>
  <c r="D19" i="1"/>
  <c r="C19" i="1"/>
  <c r="B19" i="1"/>
  <c r="D52" i="1"/>
  <c r="B51" i="1"/>
  <c r="C51" i="1"/>
  <c r="D51" i="1"/>
  <c r="D54" i="1"/>
  <c r="C54" i="1"/>
  <c r="B54" i="1"/>
  <c r="B46" i="1"/>
  <c r="B55" i="1"/>
  <c r="C55" i="1"/>
  <c r="D55" i="1"/>
  <c r="B64" i="1"/>
  <c r="B66" i="1"/>
  <c r="D46" i="1"/>
  <c r="C46" i="1"/>
  <c r="C64" i="1"/>
  <c r="D64" i="1"/>
  <c r="D66" i="1"/>
  <c r="C66" i="1"/>
</calcChain>
</file>

<file path=xl/sharedStrings.xml><?xml version="1.0" encoding="utf-8"?>
<sst xmlns="http://schemas.openxmlformats.org/spreadsheetml/2006/main" count="88" uniqueCount="82">
  <si>
    <t>Year 2</t>
  </si>
  <si>
    <t>Year 3</t>
  </si>
  <si>
    <t>Tuition per unit (course)</t>
  </si>
  <si>
    <t>* Provide all that are applicable, in terms appropriate to your institution</t>
  </si>
  <si>
    <t xml:space="preserve">  FTE</t>
  </si>
  <si>
    <t xml:space="preserve">  Adjunct (headcount)</t>
  </si>
  <si>
    <t>Faculty FTE</t>
  </si>
  <si>
    <t xml:space="preserve">  FT (headcount)</t>
  </si>
  <si>
    <t xml:space="preserve"> </t>
  </si>
  <si>
    <t>Tuition revenue</t>
  </si>
  <si>
    <t>Students - # enrolled each year (Indicate if cohort)</t>
  </si>
  <si>
    <t>Attrition/retention (number or % of entering students/cohort)</t>
  </si>
  <si>
    <t xml:space="preserve">  Headcount </t>
  </si>
  <si>
    <t>Marketing/recruitment</t>
  </si>
  <si>
    <t>Subtotal</t>
  </si>
  <si>
    <t>Staff support # - (indicate area of support, e.g. academic administration, library, IT, student services, etc.)</t>
  </si>
  <si>
    <t>FT Faculty</t>
  </si>
  <si>
    <t>Services Support (e.g. institutional IT, library, program services)</t>
  </si>
  <si>
    <t xml:space="preserve">Year 1 </t>
  </si>
  <si>
    <t>(broken out by term as applicable)</t>
  </si>
  <si>
    <t>Avg.Class Size</t>
  </si>
  <si>
    <t># Classes offered</t>
  </si>
  <si>
    <t>Other - as applicable (scholarship shown as discount)</t>
  </si>
  <si>
    <t>Faculty development</t>
  </si>
  <si>
    <t>Staff development</t>
  </si>
  <si>
    <t>Course Development</t>
  </si>
  <si>
    <t>NET</t>
  </si>
  <si>
    <t xml:space="preserve">Allocation of overhead </t>
  </si>
  <si>
    <t xml:space="preserve">Payment/revenue sharing with contracted partner </t>
  </si>
  <si>
    <t>ASSUMPTIONS*</t>
  </si>
  <si>
    <t>REVENUE</t>
  </si>
  <si>
    <t>Notes^</t>
  </si>
  <si>
    <t>Please modify this template as needed</t>
  </si>
  <si>
    <t>^ Provide appropriate explanatory notes for items as applicable</t>
  </si>
  <si>
    <t>Operating/admin expenses (may include supplies, equipment, space rental, other expenses charged to program)</t>
  </si>
  <si>
    <r>
      <t>EXPENSES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>(as applicable)</t>
    </r>
  </si>
  <si>
    <t>MSN FNP Program PT - # of students</t>
  </si>
  <si>
    <t>MSN FNP Program FT - # of students</t>
  </si>
  <si>
    <t>Extended University Faculty (2322 salary schedule)</t>
  </si>
  <si>
    <t>WSCUC Substantive Change Budget Template - FNP Program  8/27/18</t>
  </si>
  <si>
    <t>MSN NE Program FT - # of students</t>
  </si>
  <si>
    <t>Post-Master's FNP Certificate  - # of students</t>
  </si>
  <si>
    <t>MSN NE Program PT - # of students</t>
  </si>
  <si>
    <t>Post-Master's NE Certificate  - # of students</t>
  </si>
  <si>
    <t>FNP Program Coordinator</t>
  </si>
  <si>
    <t>Benefits for above</t>
  </si>
  <si>
    <t>20% of full-time MSN FNP students will switch to part-time status after year one</t>
  </si>
  <si>
    <t>FTE</t>
  </si>
  <si>
    <t>MSN FNP Program FT - # of courses taken per year</t>
  </si>
  <si>
    <t>MSN FNP Program PT - # of courses taken per year</t>
  </si>
  <si>
    <t>Post-Master's FNP Certificate  - # of courses taken per year</t>
  </si>
  <si>
    <t xml:space="preserve">Support services include human simulators and standardized patients who will be working with students during the on campus intensive courses. </t>
  </si>
  <si>
    <t>Other - please indicate</t>
  </si>
  <si>
    <t>Faculty FTE calculated by number of units offered divided by full-time teaching load of 12 units</t>
  </si>
  <si>
    <t>Stipends to faculty for developing online courses for this program</t>
  </si>
  <si>
    <t>20% of full-time MSN Nurse Educator students will switch to part-time status after year one.</t>
  </si>
  <si>
    <t>6 units of release time</t>
  </si>
  <si>
    <t>Salary estimates determined by using total number of units taught per year multiplied by the $2900 per unit includes 2.5 COLA in years 2 &amp; 3</t>
  </si>
  <si>
    <t>Library Database Acquistion Fees and Ongoing Subscriptions</t>
  </si>
  <si>
    <t>Graduate FTES is calculated by the total semester units attempted multiplied by the number of students enrolled divided by 12</t>
  </si>
  <si>
    <t>Attrition of 2 students per year</t>
  </si>
  <si>
    <t>Attition of 1 student per year</t>
  </si>
  <si>
    <t>No attrition</t>
  </si>
  <si>
    <t>MSN NE Program - # of courses taken per year</t>
  </si>
  <si>
    <t>All full-time and part-time MSN students must take the common core which consists of 8 courses</t>
  </si>
  <si>
    <t>MSN NE Program PT - # of courses taken per year</t>
  </si>
  <si>
    <t>Post-Master's NE Certificate  - # of courses taken per year</t>
  </si>
  <si>
    <t xml:space="preserve">There are 5 unique courses in the NE track. </t>
  </si>
  <si>
    <t>There are 6 unique courses in the NP Track</t>
  </si>
  <si>
    <t>Total Sections Offered</t>
  </si>
  <si>
    <t>Units taught per year</t>
  </si>
  <si>
    <t>Travel to conferences such as NONPF and AACN</t>
  </si>
  <si>
    <t>Travel to clinical sites to supervise students</t>
  </si>
  <si>
    <t>Some travel will be required to supervise students working at a clinical site with a preceptor</t>
  </si>
  <si>
    <t xml:space="preserve">Support staff for academic administration of the program. Salary for support staff included in overhead estimates. </t>
  </si>
  <si>
    <t>Total cost per student of MSN FNP Track</t>
  </si>
  <si>
    <t>Total cost per student of MSN FNP Track, Post-Master's Certificate</t>
  </si>
  <si>
    <t>Total cost per student of MSN Nurse Educator Track</t>
  </si>
  <si>
    <t>12,000-16,500</t>
  </si>
  <si>
    <t xml:space="preserve">Students in the program may neet to complete an additional 2-8 units of course work. </t>
  </si>
  <si>
    <t>Student progress through the program in a cohort.</t>
  </si>
  <si>
    <t xml:space="preserve">FNP Program:  An attrition rate of 3 student in the full-time, 2 students in the part-time and 1 in the Post-Master's Certificate program is expected. Overall attrition rate of 25%. Nurse Educator Program: An attrition rate of 20% (n=3) in the full-time MSN Nurse Educator Cohort per year. No attrition in the part-time or certificate program.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</si>
</sst>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#,##0.0_);\(#,##0.0\)"/>
    <numFmt numFmtId="167" formatCode="0.0"/>
    <numFmt numFmtId="168" formatCode="_(* #,##0.0_);_(* \(#,##0.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Fill="1" applyBorder="1" applyAlignment="1">
      <alignment horizontal="left"/>
    </xf>
    <xf numFmtId="164" fontId="7" fillId="0" borderId="0" xfId="1" applyNumberFormat="1" applyFont="1" applyBorder="1"/>
    <xf numFmtId="0" fontId="8" fillId="2" borderId="3" xfId="0" applyFont="1" applyFill="1" applyBorder="1"/>
    <xf numFmtId="0" fontId="9" fillId="2" borderId="3" xfId="0" applyFont="1" applyFill="1" applyBorder="1"/>
    <xf numFmtId="0" fontId="7" fillId="0" borderId="0" xfId="0" applyFont="1" applyBorder="1"/>
    <xf numFmtId="164" fontId="7" fillId="0" borderId="2" xfId="1" applyNumberFormat="1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4" xfId="0" applyFont="1" applyBorder="1" applyAlignment="1">
      <alignment wrapText="1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1" xfId="0" applyFont="1" applyBorder="1"/>
    <xf numFmtId="164" fontId="9" fillId="3" borderId="2" xfId="1" applyNumberFormat="1" applyFont="1" applyFill="1" applyBorder="1"/>
    <xf numFmtId="0" fontId="3" fillId="0" borderId="0" xfId="0" applyFont="1"/>
    <xf numFmtId="0" fontId="9" fillId="3" borderId="13" xfId="0" applyFont="1" applyFill="1" applyBorder="1"/>
    <xf numFmtId="164" fontId="9" fillId="3" borderId="14" xfId="1" applyNumberFormat="1" applyFont="1" applyFill="1" applyBorder="1"/>
    <xf numFmtId="0" fontId="7" fillId="0" borderId="15" xfId="0" applyFont="1" applyBorder="1"/>
    <xf numFmtId="0" fontId="7" fillId="0" borderId="18" xfId="0" applyFont="1" applyBorder="1"/>
    <xf numFmtId="0" fontId="9" fillId="0" borderId="0" xfId="0" applyFont="1" applyBorder="1" applyAlignment="1">
      <alignment horizontal="right"/>
    </xf>
    <xf numFmtId="164" fontId="7" fillId="0" borderId="10" xfId="1" applyNumberFormat="1" applyFont="1" applyBorder="1"/>
    <xf numFmtId="0" fontId="8" fillId="2" borderId="19" xfId="0" applyFont="1" applyFill="1" applyBorder="1" applyAlignment="1">
      <alignment wrapText="1"/>
    </xf>
    <xf numFmtId="164" fontId="7" fillId="2" borderId="20" xfId="1" applyNumberFormat="1" applyFont="1" applyFill="1" applyBorder="1"/>
    <xf numFmtId="0" fontId="7" fillId="2" borderId="21" xfId="0" applyFont="1" applyFill="1" applyBorder="1"/>
    <xf numFmtId="0" fontId="7" fillId="0" borderId="22" xfId="0" applyFont="1" applyBorder="1" applyAlignment="1">
      <alignment wrapText="1"/>
    </xf>
    <xf numFmtId="164" fontId="7" fillId="0" borderId="12" xfId="1" applyNumberFormat="1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9" fillId="3" borderId="19" xfId="0" applyFont="1" applyFill="1" applyBorder="1" applyAlignment="1">
      <alignment horizontal="right"/>
    </xf>
    <xf numFmtId="0" fontId="7" fillId="0" borderId="21" xfId="0" applyFont="1" applyBorder="1"/>
    <xf numFmtId="0" fontId="9" fillId="0" borderId="16" xfId="0" applyFont="1" applyBorder="1" applyAlignment="1">
      <alignment horizontal="right"/>
    </xf>
    <xf numFmtId="164" fontId="7" fillId="0" borderId="17" xfId="1" applyNumberFormat="1" applyFont="1" applyBorder="1"/>
    <xf numFmtId="164" fontId="9" fillId="3" borderId="20" xfId="1" applyNumberFormat="1" applyFont="1" applyFill="1" applyBorder="1"/>
    <xf numFmtId="0" fontId="9" fillId="0" borderId="21" xfId="0" applyFont="1" applyBorder="1"/>
    <xf numFmtId="0" fontId="8" fillId="2" borderId="19" xfId="0" applyFont="1" applyFill="1" applyBorder="1"/>
    <xf numFmtId="164" fontId="7" fillId="0" borderId="12" xfId="1" applyNumberFormat="1" applyFont="1" applyBorder="1"/>
    <xf numFmtId="0" fontId="7" fillId="0" borderId="23" xfId="0" applyFont="1" applyBorder="1"/>
    <xf numFmtId="0" fontId="10" fillId="0" borderId="5" xfId="0" applyFont="1" applyBorder="1"/>
    <xf numFmtId="164" fontId="7" fillId="0" borderId="0" xfId="0" applyNumberFormat="1" applyFont="1"/>
    <xf numFmtId="165" fontId="4" fillId="0" borderId="0" xfId="0" applyNumberFormat="1" applyFont="1"/>
    <xf numFmtId="0" fontId="7" fillId="0" borderId="5" xfId="0" applyFont="1" applyBorder="1" applyAlignment="1">
      <alignment wrapText="1"/>
    </xf>
    <xf numFmtId="0" fontId="6" fillId="0" borderId="0" xfId="0" applyFont="1"/>
    <xf numFmtId="166" fontId="7" fillId="0" borderId="2" xfId="1" applyNumberFormat="1" applyFont="1" applyBorder="1"/>
    <xf numFmtId="167" fontId="7" fillId="0" borderId="2" xfId="1" applyNumberFormat="1" applyFont="1" applyBorder="1"/>
    <xf numFmtId="167" fontId="7" fillId="0" borderId="7" xfId="1" applyNumberFormat="1" applyFont="1" applyBorder="1"/>
    <xf numFmtId="167" fontId="7" fillId="0" borderId="0" xfId="0" applyNumberFormat="1" applyFont="1"/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167" fontId="7" fillId="0" borderId="2" xfId="2" applyNumberFormat="1" applyFont="1" applyBorder="1"/>
    <xf numFmtId="168" fontId="7" fillId="0" borderId="2" xfId="1" applyNumberFormat="1" applyFont="1" applyBorder="1"/>
    <xf numFmtId="164" fontId="7" fillId="0" borderId="2" xfId="1" applyNumberFormat="1" applyFont="1" applyBorder="1" applyAlignment="1">
      <alignment horizontal="right"/>
    </xf>
    <xf numFmtId="0" fontId="9" fillId="3" borderId="4" xfId="0" applyFont="1" applyFill="1" applyBorder="1" applyAlignment="1">
      <alignment wrapText="1"/>
    </xf>
    <xf numFmtId="164" fontId="7" fillId="0" borderId="2" xfId="1" applyNumberFormat="1" applyFont="1" applyBorder="1" applyAlignment="1">
      <alignment vertical="top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43" zoomScale="150" zoomScaleNormal="150" workbookViewId="0">
      <selection activeCell="E21" sqref="E21"/>
    </sheetView>
  </sheetViews>
  <sheetFormatPr defaultColWidth="8.85546875" defaultRowHeight="12" x14ac:dyDescent="0.2"/>
  <cols>
    <col min="1" max="1" width="46.28515625" style="2" bestFit="1" customWidth="1"/>
    <col min="2" max="2" width="10.28515625" style="2" customWidth="1"/>
    <col min="3" max="3" width="10.7109375" style="2" customWidth="1"/>
    <col min="4" max="4" width="11.7109375" style="2" bestFit="1" customWidth="1"/>
    <col min="5" max="5" width="35.28515625" style="2" customWidth="1"/>
    <col min="6" max="16384" width="8.85546875" style="2"/>
  </cols>
  <sheetData>
    <row r="1" spans="1:6" x14ac:dyDescent="0.2">
      <c r="A1" s="60" t="s">
        <v>39</v>
      </c>
      <c r="B1" s="60"/>
      <c r="C1" s="60"/>
      <c r="D1" s="60"/>
      <c r="E1" s="60"/>
      <c r="F1" s="1"/>
    </row>
    <row r="2" spans="1:6" x14ac:dyDescent="0.2">
      <c r="A2" s="59" t="s">
        <v>32</v>
      </c>
      <c r="B2" s="59"/>
      <c r="C2" s="59"/>
      <c r="D2" s="59"/>
      <c r="E2" s="59"/>
    </row>
    <row r="3" spans="1:6" x14ac:dyDescent="0.2">
      <c r="A3" s="4"/>
      <c r="B3" s="4"/>
      <c r="C3" s="4"/>
      <c r="D3" s="4"/>
      <c r="E3" s="4"/>
    </row>
    <row r="4" spans="1:6" x14ac:dyDescent="0.2">
      <c r="A4" s="8" t="s">
        <v>29</v>
      </c>
      <c r="B4" s="9" t="s">
        <v>18</v>
      </c>
      <c r="C4" s="9" t="s">
        <v>0</v>
      </c>
      <c r="D4" s="9" t="s">
        <v>1</v>
      </c>
      <c r="E4" s="9" t="s">
        <v>31</v>
      </c>
    </row>
    <row r="5" spans="1:6" x14ac:dyDescent="0.2">
      <c r="A5" s="15"/>
      <c r="B5" s="58" t="s">
        <v>19</v>
      </c>
      <c r="C5" s="58"/>
      <c r="D5" s="58"/>
      <c r="E5" s="16"/>
    </row>
    <row r="6" spans="1:6" x14ac:dyDescent="0.2">
      <c r="A6" s="21" t="s">
        <v>2</v>
      </c>
      <c r="B6" s="22">
        <v>500</v>
      </c>
      <c r="C6" s="22">
        <v>500</v>
      </c>
      <c r="D6" s="22">
        <v>500</v>
      </c>
      <c r="E6" s="23"/>
    </row>
    <row r="7" spans="1:6" x14ac:dyDescent="0.2">
      <c r="A7" s="12" t="s">
        <v>75</v>
      </c>
      <c r="B7" s="11">
        <f>47*500</f>
        <v>23500</v>
      </c>
      <c r="C7" s="11">
        <f t="shared" ref="C7:D7" si="0">47*500</f>
        <v>23500</v>
      </c>
      <c r="D7" s="11">
        <f t="shared" si="0"/>
        <v>23500</v>
      </c>
      <c r="E7" s="13"/>
    </row>
    <row r="8" spans="1:6" ht="36" x14ac:dyDescent="0.2">
      <c r="A8" s="12" t="s">
        <v>76</v>
      </c>
      <c r="B8" s="55" t="s">
        <v>78</v>
      </c>
      <c r="C8" s="55" t="s">
        <v>78</v>
      </c>
      <c r="D8" s="55" t="s">
        <v>78</v>
      </c>
      <c r="E8" s="45" t="s">
        <v>79</v>
      </c>
    </row>
    <row r="9" spans="1:6" x14ac:dyDescent="0.2">
      <c r="A9" s="12" t="s">
        <v>77</v>
      </c>
      <c r="B9" s="11">
        <f>(38*500)</f>
        <v>19000</v>
      </c>
      <c r="C9" s="11">
        <f t="shared" ref="C9:D9" si="1">(38*500)</f>
        <v>19000</v>
      </c>
      <c r="D9" s="11">
        <f t="shared" si="1"/>
        <v>19000</v>
      </c>
      <c r="E9" s="13"/>
    </row>
    <row r="10" spans="1:6" x14ac:dyDescent="0.2">
      <c r="A10" s="12" t="s">
        <v>76</v>
      </c>
      <c r="B10" s="11">
        <f>15*500</f>
        <v>7500</v>
      </c>
      <c r="C10" s="11">
        <f t="shared" ref="C10:D10" si="2">15*500</f>
        <v>7500</v>
      </c>
      <c r="D10" s="11">
        <f t="shared" si="2"/>
        <v>7500</v>
      </c>
      <c r="E10" s="13"/>
    </row>
    <row r="11" spans="1:6" x14ac:dyDescent="0.2">
      <c r="A11" s="14"/>
      <c r="B11" s="11"/>
      <c r="C11" s="11"/>
      <c r="D11" s="11"/>
      <c r="E11" s="13"/>
    </row>
    <row r="12" spans="1:6" ht="24" x14ac:dyDescent="0.2">
      <c r="A12" s="56" t="s">
        <v>10</v>
      </c>
      <c r="B12" s="19">
        <v>45</v>
      </c>
      <c r="C12" s="19">
        <f>SUM(C13:C18)</f>
        <v>91</v>
      </c>
      <c r="D12" s="19">
        <f>SUM(D13:D18)</f>
        <v>96</v>
      </c>
      <c r="E12" s="45" t="s">
        <v>80</v>
      </c>
    </row>
    <row r="13" spans="1:6" ht="24" x14ac:dyDescent="0.2">
      <c r="A13" s="14" t="s">
        <v>37</v>
      </c>
      <c r="B13" s="11">
        <v>15</v>
      </c>
      <c r="C13" s="11">
        <v>24</v>
      </c>
      <c r="D13" s="11">
        <v>24</v>
      </c>
      <c r="E13" s="45" t="s">
        <v>46</v>
      </c>
    </row>
    <row r="14" spans="1:6" x14ac:dyDescent="0.2">
      <c r="A14" s="14" t="s">
        <v>36</v>
      </c>
      <c r="B14" s="11">
        <v>5</v>
      </c>
      <c r="C14" s="11">
        <v>11</v>
      </c>
      <c r="D14" s="11">
        <v>16</v>
      </c>
      <c r="E14" s="13" t="s">
        <v>60</v>
      </c>
    </row>
    <row r="15" spans="1:6" ht="12.75" customHeight="1" x14ac:dyDescent="0.2">
      <c r="A15" s="14" t="s">
        <v>41</v>
      </c>
      <c r="B15" s="11">
        <v>5</v>
      </c>
      <c r="C15" s="11">
        <v>9</v>
      </c>
      <c r="D15" s="11">
        <v>9</v>
      </c>
      <c r="E15" s="13" t="s">
        <v>61</v>
      </c>
    </row>
    <row r="16" spans="1:6" ht="36" x14ac:dyDescent="0.2">
      <c r="A16" s="14" t="s">
        <v>40</v>
      </c>
      <c r="B16" s="11">
        <v>15</v>
      </c>
      <c r="C16" s="11">
        <v>27</v>
      </c>
      <c r="D16" s="11">
        <v>27</v>
      </c>
      <c r="E16" s="45" t="s">
        <v>55</v>
      </c>
    </row>
    <row r="17" spans="1:5" ht="12.75" customHeight="1" x14ac:dyDescent="0.2">
      <c r="A17" s="14" t="s">
        <v>42</v>
      </c>
      <c r="B17" s="11">
        <v>5</v>
      </c>
      <c r="C17" s="11">
        <v>10</v>
      </c>
      <c r="D17" s="11">
        <v>15</v>
      </c>
      <c r="E17" s="13" t="s">
        <v>62</v>
      </c>
    </row>
    <row r="18" spans="1:5" ht="12.75" customHeight="1" x14ac:dyDescent="0.2">
      <c r="A18" s="14" t="s">
        <v>43</v>
      </c>
      <c r="B18" s="11">
        <v>0</v>
      </c>
      <c r="C18" s="11">
        <v>10</v>
      </c>
      <c r="D18" s="11">
        <v>5</v>
      </c>
      <c r="E18" s="13" t="s">
        <v>62</v>
      </c>
    </row>
    <row r="19" spans="1:5" ht="39.950000000000003" customHeight="1" x14ac:dyDescent="0.2">
      <c r="A19" s="46" t="s">
        <v>47</v>
      </c>
      <c r="B19" s="50">
        <f>((B13*27)+(B14*18)+(B15*9)+(B16*23)+(B17*14))/12</f>
        <v>79.583333333333329</v>
      </c>
      <c r="C19" s="50">
        <f>((C13*27)+(C14*18)+(C15*9)+(C16*23)+(C17*14))/12</f>
        <v>140.66666666666666</v>
      </c>
      <c r="D19" s="50">
        <f>((D13*27)+(D14*18)+(D15*9)+(D16*23)+(D17*14))/12</f>
        <v>154</v>
      </c>
      <c r="E19" s="45" t="s">
        <v>59</v>
      </c>
    </row>
    <row r="20" spans="1:5" ht="108" x14ac:dyDescent="0.2">
      <c r="A20" s="52" t="s">
        <v>11</v>
      </c>
      <c r="B20" s="57">
        <v>9</v>
      </c>
      <c r="C20" s="57">
        <v>9</v>
      </c>
      <c r="D20" s="57">
        <v>9</v>
      </c>
      <c r="E20" s="51" t="s">
        <v>81</v>
      </c>
    </row>
    <row r="21" spans="1:5" x14ac:dyDescent="0.2">
      <c r="A21" s="14" t="s">
        <v>48</v>
      </c>
      <c r="B21" s="11">
        <v>9</v>
      </c>
      <c r="C21" s="11">
        <v>17</v>
      </c>
      <c r="D21" s="11">
        <v>17</v>
      </c>
      <c r="E21" s="5" t="s">
        <v>68</v>
      </c>
    </row>
    <row r="22" spans="1:5" x14ac:dyDescent="0.2">
      <c r="A22" s="14" t="s">
        <v>49</v>
      </c>
      <c r="B22" s="11">
        <v>6</v>
      </c>
      <c r="C22" s="11">
        <v>12</v>
      </c>
      <c r="D22" s="11">
        <v>17</v>
      </c>
      <c r="E22" s="13"/>
    </row>
    <row r="23" spans="1:5" ht="12.95" customHeight="1" x14ac:dyDescent="0.2">
      <c r="A23" s="14" t="s">
        <v>50</v>
      </c>
      <c r="B23" s="11">
        <v>3</v>
      </c>
      <c r="C23" s="11">
        <v>9</v>
      </c>
      <c r="D23" s="11">
        <v>9</v>
      </c>
      <c r="E23" s="13"/>
    </row>
    <row r="24" spans="1:5" x14ac:dyDescent="0.2">
      <c r="A24" s="14" t="s">
        <v>63</v>
      </c>
      <c r="B24" s="11">
        <v>8</v>
      </c>
      <c r="C24" s="11">
        <v>13</v>
      </c>
      <c r="D24" s="11">
        <v>13</v>
      </c>
      <c r="E24" s="13" t="s">
        <v>67</v>
      </c>
    </row>
    <row r="25" spans="1:5" x14ac:dyDescent="0.2">
      <c r="A25" s="14" t="s">
        <v>65</v>
      </c>
      <c r="B25" s="11">
        <v>5</v>
      </c>
      <c r="C25" s="11">
        <v>10</v>
      </c>
      <c r="D25" s="11">
        <v>13</v>
      </c>
      <c r="E25" s="13"/>
    </row>
    <row r="26" spans="1:5" ht="12.95" customHeight="1" x14ac:dyDescent="0.2">
      <c r="A26" s="14" t="s">
        <v>66</v>
      </c>
      <c r="B26" s="11">
        <v>5</v>
      </c>
      <c r="C26" s="11">
        <v>5</v>
      </c>
      <c r="D26" s="11">
        <v>5</v>
      </c>
      <c r="E26" s="13"/>
    </row>
    <row r="27" spans="1:5" x14ac:dyDescent="0.2">
      <c r="A27" s="12" t="s">
        <v>20</v>
      </c>
      <c r="B27" s="54">
        <v>26.8</v>
      </c>
      <c r="C27" s="11">
        <v>16</v>
      </c>
      <c r="D27" s="11">
        <v>22</v>
      </c>
      <c r="E27" s="13"/>
    </row>
    <row r="28" spans="1:5" ht="36" x14ac:dyDescent="0.2">
      <c r="A28" s="12" t="s">
        <v>21</v>
      </c>
      <c r="B28" s="11">
        <v>9</v>
      </c>
      <c r="C28" s="11">
        <v>17</v>
      </c>
      <c r="D28" s="11">
        <v>17</v>
      </c>
      <c r="E28" s="45" t="s">
        <v>64</v>
      </c>
    </row>
    <row r="29" spans="1:5" x14ac:dyDescent="0.2">
      <c r="A29" s="12" t="s">
        <v>69</v>
      </c>
      <c r="B29" s="11">
        <v>13</v>
      </c>
      <c r="C29" s="11">
        <v>34</v>
      </c>
      <c r="D29" s="11">
        <v>32</v>
      </c>
      <c r="E29" s="13"/>
    </row>
    <row r="30" spans="1:5" x14ac:dyDescent="0.2">
      <c r="A30" s="12" t="s">
        <v>70</v>
      </c>
      <c r="B30" s="11">
        <v>37</v>
      </c>
      <c r="C30" s="11">
        <v>97</v>
      </c>
      <c r="D30" s="11">
        <v>91</v>
      </c>
      <c r="E30" s="13"/>
    </row>
    <row r="31" spans="1:5" ht="35.1" customHeight="1" x14ac:dyDescent="0.2">
      <c r="A31" s="12" t="s">
        <v>6</v>
      </c>
      <c r="B31" s="47">
        <f>37/12</f>
        <v>3.0833333333333335</v>
      </c>
      <c r="C31" s="53">
        <f>97/12</f>
        <v>8.0833333333333339</v>
      </c>
      <c r="D31" s="48">
        <f>91/12</f>
        <v>7.583333333333333</v>
      </c>
      <c r="E31" s="45" t="s">
        <v>53</v>
      </c>
    </row>
    <row r="32" spans="1:5" x14ac:dyDescent="0.2">
      <c r="A32" s="12"/>
      <c r="B32" s="11"/>
      <c r="C32" s="11"/>
      <c r="D32" s="11"/>
      <c r="E32" s="13"/>
    </row>
    <row r="33" spans="1:5" x14ac:dyDescent="0.2">
      <c r="A33" s="12" t="s">
        <v>7</v>
      </c>
      <c r="B33" s="11">
        <v>5</v>
      </c>
      <c r="C33" s="11">
        <v>6</v>
      </c>
      <c r="D33" s="11">
        <v>6</v>
      </c>
      <c r="E33" s="13"/>
    </row>
    <row r="34" spans="1:5" x14ac:dyDescent="0.2">
      <c r="A34" s="12" t="s">
        <v>5</v>
      </c>
      <c r="B34" s="11">
        <v>1</v>
      </c>
      <c r="C34" s="11">
        <v>2</v>
      </c>
      <c r="D34" s="11">
        <v>2</v>
      </c>
      <c r="E34" s="13"/>
    </row>
    <row r="35" spans="1:5" x14ac:dyDescent="0.2">
      <c r="A35" s="12" t="s">
        <v>8</v>
      </c>
      <c r="B35" s="11"/>
      <c r="C35" s="11"/>
      <c r="D35" s="11"/>
      <c r="E35" s="13"/>
    </row>
    <row r="36" spans="1:5" ht="36" x14ac:dyDescent="0.2">
      <c r="A36" s="14" t="s">
        <v>15</v>
      </c>
      <c r="B36" s="47">
        <v>0.5</v>
      </c>
      <c r="C36" s="48">
        <v>0.5</v>
      </c>
      <c r="D36" s="48">
        <v>0.5</v>
      </c>
      <c r="E36" s="45" t="s">
        <v>74</v>
      </c>
    </row>
    <row r="37" spans="1:5" x14ac:dyDescent="0.2">
      <c r="A37" s="14" t="s">
        <v>12</v>
      </c>
      <c r="B37" s="48">
        <v>6.5</v>
      </c>
      <c r="C37" s="48">
        <v>8.5</v>
      </c>
      <c r="D37" s="48">
        <v>8.5</v>
      </c>
      <c r="E37" s="13"/>
    </row>
    <row r="38" spans="1:5" x14ac:dyDescent="0.2">
      <c r="A38" s="15" t="s">
        <v>4</v>
      </c>
      <c r="B38" s="49">
        <v>3.6</v>
      </c>
      <c r="C38" s="49">
        <v>8.6</v>
      </c>
      <c r="D38" s="49">
        <v>8.1</v>
      </c>
      <c r="E38" s="16"/>
    </row>
    <row r="39" spans="1:5" x14ac:dyDescent="0.2">
      <c r="A39" s="10" t="s">
        <v>3</v>
      </c>
      <c r="B39" s="7"/>
      <c r="C39" s="7"/>
      <c r="D39" s="7"/>
      <c r="E39" s="5"/>
    </row>
    <row r="40" spans="1:5" ht="12.75" customHeight="1" x14ac:dyDescent="0.2">
      <c r="A40" s="5" t="s">
        <v>33</v>
      </c>
      <c r="B40" s="7"/>
      <c r="C40" s="7"/>
      <c r="D40" s="7"/>
      <c r="E40" s="5"/>
    </row>
    <row r="41" spans="1:5" ht="16.5" customHeight="1" x14ac:dyDescent="0.2">
      <c r="A41" s="5"/>
      <c r="B41" s="7"/>
      <c r="C41" s="7"/>
      <c r="D41" s="7"/>
      <c r="E41" s="5"/>
    </row>
    <row r="42" spans="1:5" x14ac:dyDescent="0.2">
      <c r="A42" s="39" t="s">
        <v>30</v>
      </c>
      <c r="B42" s="28"/>
      <c r="C42" s="28"/>
      <c r="D42" s="28"/>
      <c r="E42" s="29"/>
    </row>
    <row r="43" spans="1:5" x14ac:dyDescent="0.2">
      <c r="A43" s="17" t="s">
        <v>9</v>
      </c>
      <c r="B43" s="26">
        <f>((B13*27)+(B14*18)+(B15*9)+(B16*23)+(B17*14))*B6</f>
        <v>477500</v>
      </c>
      <c r="C43" s="26">
        <f>((C13*27)+(C14*18)+(C15*9)+(C16*23)+(C17*14)+(C18*15))*C6</f>
        <v>919000</v>
      </c>
      <c r="D43" s="26">
        <f>((D13*27)+(D14*18)+(D15*9)+(D16*23)+(D17*14)+(D18*15))*D6</f>
        <v>961500</v>
      </c>
      <c r="E43" s="18"/>
    </row>
    <row r="44" spans="1:5" x14ac:dyDescent="0.2">
      <c r="A44" s="12"/>
      <c r="B44" s="11"/>
      <c r="C44" s="11"/>
      <c r="D44" s="11"/>
      <c r="E44" s="42" t="s">
        <v>8</v>
      </c>
    </row>
    <row r="45" spans="1:5" x14ac:dyDescent="0.2">
      <c r="A45" s="30" t="s">
        <v>22</v>
      </c>
      <c r="B45" s="40"/>
      <c r="C45" s="40"/>
      <c r="D45" s="40"/>
      <c r="E45" s="41"/>
    </row>
    <row r="46" spans="1:5" x14ac:dyDescent="0.2">
      <c r="A46" s="33" t="s">
        <v>14</v>
      </c>
      <c r="B46" s="37">
        <f>SUM(B43:B45)</f>
        <v>477500</v>
      </c>
      <c r="C46" s="37">
        <f>SUM(C43:C45)</f>
        <v>919000</v>
      </c>
      <c r="D46" s="37">
        <f>SUM(D43:D45)</f>
        <v>961500</v>
      </c>
      <c r="E46" s="34"/>
    </row>
    <row r="47" spans="1:5" ht="17.25" customHeight="1" x14ac:dyDescent="0.2">
      <c r="A47" s="25"/>
      <c r="B47" s="7"/>
      <c r="C47" s="7"/>
      <c r="D47" s="7"/>
      <c r="E47" s="5"/>
    </row>
    <row r="48" spans="1:5" x14ac:dyDescent="0.2">
      <c r="A48" s="27" t="s">
        <v>35</v>
      </c>
      <c r="B48" s="28"/>
      <c r="C48" s="28"/>
      <c r="D48" s="28"/>
      <c r="E48" s="29"/>
    </row>
    <row r="49" spans="1:5" x14ac:dyDescent="0.2">
      <c r="A49" s="17" t="s">
        <v>16</v>
      </c>
      <c r="B49" s="26"/>
      <c r="C49" s="26"/>
      <c r="D49" s="26"/>
      <c r="E49" s="18"/>
    </row>
    <row r="50" spans="1:5" ht="49.5" customHeight="1" x14ac:dyDescent="0.2">
      <c r="A50" s="12" t="s">
        <v>38</v>
      </c>
      <c r="B50" s="11">
        <f>B30*2900</f>
        <v>107300</v>
      </c>
      <c r="C50" s="11">
        <f>(C30*2900)*1.025</f>
        <v>288332.5</v>
      </c>
      <c r="D50" s="11">
        <f>(D30*2900)*1.025</f>
        <v>270497.5</v>
      </c>
      <c r="E50" s="45" t="s">
        <v>57</v>
      </c>
    </row>
    <row r="51" spans="1:5" x14ac:dyDescent="0.2">
      <c r="A51" s="12" t="s">
        <v>44</v>
      </c>
      <c r="B51" s="11">
        <f>((2900)*12)</f>
        <v>34800</v>
      </c>
      <c r="C51" s="11">
        <f>B51*1.025</f>
        <v>35670</v>
      </c>
      <c r="D51" s="11">
        <f>C51*1.025</f>
        <v>36561.75</v>
      </c>
      <c r="E51" s="13" t="s">
        <v>56</v>
      </c>
    </row>
    <row r="52" spans="1:5" x14ac:dyDescent="0.2">
      <c r="A52" s="12" t="s">
        <v>58</v>
      </c>
      <c r="B52" s="11">
        <v>3500</v>
      </c>
      <c r="C52" s="11">
        <f>3500*1.05</f>
        <v>3675</v>
      </c>
      <c r="D52" s="11">
        <f>C52*1.05</f>
        <v>3858.75</v>
      </c>
      <c r="E52" s="13"/>
    </row>
    <row r="53" spans="1:5" ht="48" x14ac:dyDescent="0.2">
      <c r="A53" s="14" t="s">
        <v>17</v>
      </c>
      <c r="B53" s="11">
        <v>3000</v>
      </c>
      <c r="C53" s="11">
        <v>10000</v>
      </c>
      <c r="D53" s="11">
        <v>10000</v>
      </c>
      <c r="E53" s="45" t="s">
        <v>51</v>
      </c>
    </row>
    <row r="54" spans="1:5" x14ac:dyDescent="0.2">
      <c r="A54" s="12" t="s">
        <v>45</v>
      </c>
      <c r="B54" s="11">
        <f>(B50+B51)*0.5</f>
        <v>71050</v>
      </c>
      <c r="C54" s="11">
        <f>(C50+C51)*0.5</f>
        <v>162001.25</v>
      </c>
      <c r="D54" s="11">
        <f>(D50+D51)*0.5</f>
        <v>153529.625</v>
      </c>
      <c r="E54" s="13"/>
    </row>
    <row r="55" spans="1:5" x14ac:dyDescent="0.2">
      <c r="A55" s="12" t="s">
        <v>27</v>
      </c>
      <c r="B55" s="31">
        <f>B46*0.4</f>
        <v>191000</v>
      </c>
      <c r="C55" s="31">
        <f>B55*1.06</f>
        <v>202460</v>
      </c>
      <c r="D55" s="31">
        <f>C55*1.06</f>
        <v>214607.6</v>
      </c>
      <c r="E55" s="13"/>
    </row>
    <row r="56" spans="1:5" ht="38.25" customHeight="1" x14ac:dyDescent="0.2">
      <c r="A56" s="14" t="s">
        <v>34</v>
      </c>
      <c r="B56" s="11">
        <v>7500</v>
      </c>
      <c r="C56" s="11">
        <v>7500</v>
      </c>
      <c r="D56" s="11">
        <v>7500</v>
      </c>
      <c r="E56" s="13"/>
    </row>
    <row r="57" spans="1:5" x14ac:dyDescent="0.2">
      <c r="A57" s="12" t="s">
        <v>13</v>
      </c>
      <c r="B57" s="11">
        <v>12000</v>
      </c>
      <c r="C57" s="11">
        <v>12000</v>
      </c>
      <c r="D57" s="11">
        <v>7000</v>
      </c>
      <c r="E57" s="13"/>
    </row>
    <row r="58" spans="1:5" ht="36" x14ac:dyDescent="0.2">
      <c r="A58" s="12" t="s">
        <v>72</v>
      </c>
      <c r="B58" s="11">
        <v>10000</v>
      </c>
      <c r="C58" s="11">
        <v>20000</v>
      </c>
      <c r="D58" s="11">
        <v>20000</v>
      </c>
      <c r="E58" s="45" t="s">
        <v>73</v>
      </c>
    </row>
    <row r="59" spans="1:5" ht="24" x14ac:dyDescent="0.2">
      <c r="A59" s="12" t="s">
        <v>23</v>
      </c>
      <c r="B59" s="11">
        <v>10000</v>
      </c>
      <c r="C59" s="11">
        <v>10000</v>
      </c>
      <c r="D59" s="11">
        <v>10000</v>
      </c>
      <c r="E59" s="45" t="s">
        <v>71</v>
      </c>
    </row>
    <row r="60" spans="1:5" x14ac:dyDescent="0.2">
      <c r="A60" s="12" t="s">
        <v>24</v>
      </c>
      <c r="B60" s="11"/>
      <c r="C60" s="11"/>
      <c r="D60" s="11"/>
      <c r="E60" s="13"/>
    </row>
    <row r="61" spans="1:5" ht="24.75" customHeight="1" x14ac:dyDescent="0.2">
      <c r="A61" s="12" t="s">
        <v>25</v>
      </c>
      <c r="B61" s="11">
        <v>27000</v>
      </c>
      <c r="C61" s="11">
        <v>27000</v>
      </c>
      <c r="D61" s="11"/>
      <c r="E61" s="45" t="s">
        <v>54</v>
      </c>
    </row>
    <row r="62" spans="1:5" x14ac:dyDescent="0.2">
      <c r="A62" s="14" t="s">
        <v>28</v>
      </c>
      <c r="B62" s="11"/>
      <c r="C62" s="11"/>
      <c r="D62" s="11"/>
      <c r="E62" s="13"/>
    </row>
    <row r="63" spans="1:5" s="3" customFormat="1" x14ac:dyDescent="0.2">
      <c r="A63" s="30" t="s">
        <v>52</v>
      </c>
      <c r="E63" s="32"/>
    </row>
    <row r="64" spans="1:5" s="20" customFormat="1" x14ac:dyDescent="0.2">
      <c r="A64" s="33" t="s">
        <v>14</v>
      </c>
      <c r="B64" s="37">
        <f>SUM(B49:B62)</f>
        <v>477150</v>
      </c>
      <c r="C64" s="37">
        <f>SUM(C49:C62)</f>
        <v>778638.75</v>
      </c>
      <c r="D64" s="37">
        <f>SUM(D49:D62)</f>
        <v>733555.22499999998</v>
      </c>
      <c r="E64" s="38"/>
    </row>
    <row r="65" spans="1:5" x14ac:dyDescent="0.2">
      <c r="A65" s="35"/>
      <c r="B65" s="36"/>
      <c r="C65" s="36"/>
      <c r="D65" s="36"/>
      <c r="E65" s="24"/>
    </row>
    <row r="66" spans="1:5" x14ac:dyDescent="0.2">
      <c r="A66" s="33" t="s">
        <v>26</v>
      </c>
      <c r="B66" s="37">
        <f>B46-B64</f>
        <v>350</v>
      </c>
      <c r="C66" s="37">
        <f>C46-C64</f>
        <v>140361.25</v>
      </c>
      <c r="D66" s="37">
        <f>D46-D64</f>
        <v>227944.77500000002</v>
      </c>
      <c r="E66" s="34"/>
    </row>
    <row r="67" spans="1:5" x14ac:dyDescent="0.2">
      <c r="A67" s="6"/>
      <c r="B67" s="5"/>
      <c r="C67" s="5"/>
      <c r="D67" s="5"/>
      <c r="E67" s="5"/>
    </row>
    <row r="68" spans="1:5" x14ac:dyDescent="0.2">
      <c r="A68" s="5"/>
      <c r="B68" s="43"/>
      <c r="C68" s="5"/>
      <c r="D68" s="5"/>
      <c r="E68" s="5"/>
    </row>
    <row r="69" spans="1:5" x14ac:dyDescent="0.2">
      <c r="A69" s="5"/>
      <c r="B69" s="43"/>
      <c r="C69" s="5"/>
      <c r="D69" s="5"/>
      <c r="E69" s="5"/>
    </row>
    <row r="71" spans="1:5" x14ac:dyDescent="0.2">
      <c r="B71" s="44"/>
    </row>
  </sheetData>
  <mergeCells count="3">
    <mergeCell ref="B5:D5"/>
    <mergeCell ref="A2:E2"/>
    <mergeCell ref="A1:E1"/>
  </mergeCells>
  <phoneticPr fontId="2" type="noConversion"/>
  <printOptions horizontalCentered="1"/>
  <pageMargins left="0" right="0" top="0.31" bottom="0" header="0.5" footer="0.4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FNP Pgm</vt:lpstr>
    </vt:vector>
  </TitlesOfParts>
  <Company>Western Association of Schools and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bbhill</dc:creator>
  <cp:lastModifiedBy>Edwards, Jeannette</cp:lastModifiedBy>
  <cp:lastPrinted>2018-08-27T22:57:26Z</cp:lastPrinted>
  <dcterms:created xsi:type="dcterms:W3CDTF">2010-12-29T15:51:36Z</dcterms:created>
  <dcterms:modified xsi:type="dcterms:W3CDTF">2020-01-28T19:02:28Z</dcterms:modified>
</cp:coreProperties>
</file>